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10_2023 - Podkrovní vest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'110_2023 - Podkrovní vest...'!$C$81:$K$245</definedName>
    <definedName name="_xlnm.Print_Area" localSheetId="1">'110_2023 - Podkrovní vest...'!$C$4:$J$37,'110_2023 - Podkrovní vest...'!$C$43:$J$65,'110_2023 - Podkrovní vest...'!$C$71:$K$245</definedName>
    <definedName name="_xlnm.Print_Titles" localSheetId="1">'110_2023 - Podkrovní vest...'!$81:$81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5"/>
  <c r="J34"/>
  <c i="1" r="AY55"/>
  <c i="2" r="J33"/>
  <c i="1" r="AX55"/>
  <c i="2"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4"/>
  <c r="BH234"/>
  <c r="BG234"/>
  <c r="BF234"/>
  <c r="T234"/>
  <c r="R234"/>
  <c r="P234"/>
  <c r="BI230"/>
  <c r="BH230"/>
  <c r="BG230"/>
  <c r="BF230"/>
  <c r="T230"/>
  <c r="R230"/>
  <c r="P230"/>
  <c r="BI228"/>
  <c r="BH228"/>
  <c r="BG228"/>
  <c r="BF228"/>
  <c r="T228"/>
  <c r="R228"/>
  <c r="P228"/>
  <c r="BI223"/>
  <c r="BH223"/>
  <c r="BG223"/>
  <c r="BF223"/>
  <c r="T223"/>
  <c r="R223"/>
  <c r="P223"/>
  <c r="BI221"/>
  <c r="BH221"/>
  <c r="BG221"/>
  <c r="BF221"/>
  <c r="T221"/>
  <c r="R221"/>
  <c r="P221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7"/>
  <c r="BH177"/>
  <c r="BG177"/>
  <c r="BF177"/>
  <c r="T177"/>
  <c r="R177"/>
  <c r="P177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2"/>
  <c r="BH162"/>
  <c r="BG162"/>
  <c r="BF162"/>
  <c r="T162"/>
  <c r="R162"/>
  <c r="P162"/>
  <c r="BI154"/>
  <c r="BH154"/>
  <c r="BG154"/>
  <c r="BF154"/>
  <c r="T154"/>
  <c r="R154"/>
  <c r="P154"/>
  <c r="BI146"/>
  <c r="BH146"/>
  <c r="BG146"/>
  <c r="BF146"/>
  <c r="T146"/>
  <c r="R146"/>
  <c r="P146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0"/>
  <c r="BH90"/>
  <c r="BG90"/>
  <c r="BF90"/>
  <c r="T90"/>
  <c r="T89"/>
  <c r="R90"/>
  <c r="R89"/>
  <c r="P90"/>
  <c r="P89"/>
  <c r="BI85"/>
  <c r="BH85"/>
  <c r="BG85"/>
  <c r="BF85"/>
  <c r="T85"/>
  <c r="T84"/>
  <c r="T83"/>
  <c r="R85"/>
  <c r="R84"/>
  <c r="R83"/>
  <c r="P85"/>
  <c r="P84"/>
  <c r="P83"/>
  <c r="J79"/>
  <c r="J78"/>
  <c r="F76"/>
  <c r="E74"/>
  <c r="J51"/>
  <c r="J50"/>
  <c r="F48"/>
  <c r="E46"/>
  <c r="J16"/>
  <c r="E16"/>
  <c r="F79"/>
  <c r="J15"/>
  <c r="J13"/>
  <c r="E13"/>
  <c r="F78"/>
  <c r="J12"/>
  <c r="J10"/>
  <c r="J76"/>
  <c i="1" r="L50"/>
  <c r="AM50"/>
  <c r="AM49"/>
  <c r="L49"/>
  <c r="AM47"/>
  <c r="L47"/>
  <c r="L45"/>
  <c r="L44"/>
  <c i="2" r="J237"/>
  <c r="J162"/>
  <c r="BK114"/>
  <c r="J240"/>
  <c r="BK211"/>
  <c r="BK180"/>
  <c r="BK223"/>
  <c r="BK172"/>
  <c r="J111"/>
  <c r="J211"/>
  <c r="BK154"/>
  <c r="BK123"/>
  <c r="J95"/>
  <c r="BK236"/>
  <c r="J172"/>
  <c r="BK118"/>
  <c r="BK238"/>
  <c r="J125"/>
  <c r="J123"/>
  <c r="BK113"/>
  <c r="J110"/>
  <c r="BK95"/>
  <c r="BK90"/>
  <c r="J230"/>
  <c r="J214"/>
  <c r="BK199"/>
  <c r="J186"/>
  <c r="BK162"/>
  <c r="BK131"/>
  <c r="BK128"/>
  <c r="BK120"/>
  <c r="BK97"/>
  <c i="1" r="AS54"/>
  <c i="2" r="J201"/>
  <c r="BK182"/>
  <c r="J169"/>
  <c r="BK135"/>
  <c r="BK125"/>
  <c r="J99"/>
  <c r="BK240"/>
  <c r="J182"/>
  <c r="J120"/>
  <c r="BK237"/>
  <c r="J192"/>
  <c r="BK201"/>
  <c r="BK177"/>
  <c r="J133"/>
  <c r="J122"/>
  <c r="BK230"/>
  <c r="BK184"/>
  <c r="J130"/>
  <c r="J114"/>
  <c r="J238"/>
  <c r="J184"/>
  <c r="BK110"/>
  <c r="J236"/>
  <c r="J208"/>
  <c r="J154"/>
  <c r="BK138"/>
  <c r="BK130"/>
  <c r="J128"/>
  <c r="BK127"/>
  <c r="BK124"/>
  <c r="J121"/>
  <c r="BK111"/>
  <c r="J101"/>
  <c r="BK93"/>
  <c r="J85"/>
  <c r="BK221"/>
  <c r="BK208"/>
  <c r="BK190"/>
  <c r="BK175"/>
  <c r="J135"/>
  <c r="J124"/>
  <c r="BK112"/>
  <c r="J93"/>
  <c r="J217"/>
  <c r="BK192"/>
  <c r="J177"/>
  <c r="BK146"/>
  <c r="BK129"/>
  <c r="BK122"/>
  <c r="J113"/>
  <c r="J244"/>
  <c r="BK186"/>
  <c r="J127"/>
  <c r="BK101"/>
  <c r="J223"/>
  <c r="BK169"/>
  <c r="BK217"/>
  <c r="J188"/>
  <c r="J129"/>
  <c r="J116"/>
  <c r="BK85"/>
  <c r="J180"/>
  <c r="BK126"/>
  <c r="J112"/>
  <c r="BK242"/>
  <c r="J221"/>
  <c r="BK121"/>
  <c r="BK99"/>
  <c r="BK228"/>
  <c r="J190"/>
  <c r="BK116"/>
  <c r="J234"/>
  <c r="J197"/>
  <c r="BK133"/>
  <c r="J97"/>
  <c r="BK234"/>
  <c r="BK197"/>
  <c r="J228"/>
  <c r="J194"/>
  <c r="J146"/>
  <c r="J126"/>
  <c r="J90"/>
  <c r="J199"/>
  <c r="J138"/>
  <c r="J118"/>
  <c r="BK244"/>
  <c r="BK188"/>
  <c r="J131"/>
  <c r="J242"/>
  <c r="BK214"/>
  <c r="BK194"/>
  <c r="J175"/>
  <c l="1" r="P92"/>
  <c r="T92"/>
  <c r="P132"/>
  <c r="R132"/>
  <c r="BK185"/>
  <c r="J185"/>
  <c r="J62"/>
  <c r="R185"/>
  <c r="BK196"/>
  <c r="J196"/>
  <c r="J63"/>
  <c r="T196"/>
  <c r="P239"/>
  <c r="R239"/>
  <c r="BK92"/>
  <c r="J92"/>
  <c r="J60"/>
  <c r="R92"/>
  <c r="BK132"/>
  <c r="J132"/>
  <c r="J61"/>
  <c r="T132"/>
  <c r="P185"/>
  <c r="T185"/>
  <c r="P196"/>
  <c r="R196"/>
  <c r="BK239"/>
  <c r="J239"/>
  <c r="J64"/>
  <c r="T239"/>
  <c r="BK89"/>
  <c r="J89"/>
  <c r="J59"/>
  <c r="BK84"/>
  <c r="J84"/>
  <c r="J57"/>
  <c r="F50"/>
  <c r="BE90"/>
  <c r="BE95"/>
  <c r="BE110"/>
  <c r="BE120"/>
  <c r="BE127"/>
  <c r="BE131"/>
  <c r="BE177"/>
  <c r="BE186"/>
  <c r="BE188"/>
  <c r="BE194"/>
  <c r="BE214"/>
  <c r="J48"/>
  <c r="F51"/>
  <c r="BE93"/>
  <c r="BE99"/>
  <c r="BE101"/>
  <c r="BE113"/>
  <c r="BE114"/>
  <c r="BE116"/>
  <c r="BE122"/>
  <c r="BE124"/>
  <c r="BE126"/>
  <c r="BE129"/>
  <c r="BE169"/>
  <c r="BE180"/>
  <c r="BE182"/>
  <c r="BE112"/>
  <c r="BE118"/>
  <c r="BE121"/>
  <c r="BE130"/>
  <c r="BE154"/>
  <c r="BE184"/>
  <c r="BE190"/>
  <c r="BE201"/>
  <c r="BE217"/>
  <c r="BE230"/>
  <c r="BE236"/>
  <c r="BE237"/>
  <c r="BE238"/>
  <c r="BE85"/>
  <c r="BE97"/>
  <c r="BE111"/>
  <c r="BE123"/>
  <c r="BE125"/>
  <c r="BE128"/>
  <c r="BE133"/>
  <c r="BE135"/>
  <c r="BE138"/>
  <c r="BE146"/>
  <c r="BE162"/>
  <c r="BE172"/>
  <c r="BE175"/>
  <c r="BE192"/>
  <c r="BE197"/>
  <c r="BE199"/>
  <c r="BE208"/>
  <c r="BE211"/>
  <c r="BE221"/>
  <c r="BE223"/>
  <c r="BE228"/>
  <c r="BE234"/>
  <c r="BE240"/>
  <c r="BE242"/>
  <c r="BE244"/>
  <c r="F34"/>
  <c i="1" r="BC55"/>
  <c r="BC54"/>
  <c r="W32"/>
  <c i="2" r="F35"/>
  <c i="1" r="BD55"/>
  <c r="BD54"/>
  <c r="W33"/>
  <c i="2" r="F33"/>
  <c i="1" r="BB55"/>
  <c r="BB54"/>
  <c r="AX54"/>
  <c i="2" r="F32"/>
  <c i="1" r="BA55"/>
  <c r="BA54"/>
  <c r="AW54"/>
  <c r="AK30"/>
  <c i="2" r="J32"/>
  <c i="1" r="AW55"/>
  <c i="2" l="1" r="R88"/>
  <c r="R82"/>
  <c r="T88"/>
  <c r="T82"/>
  <c r="P88"/>
  <c r="P82"/>
  <c i="1" r="AU55"/>
  <c i="2" r="BK88"/>
  <c r="J88"/>
  <c r="J58"/>
  <c r="BK83"/>
  <c r="J83"/>
  <c r="J56"/>
  <c i="1" r="W31"/>
  <c r="W30"/>
  <c i="2" r="F31"/>
  <c i="1" r="AZ55"/>
  <c r="AZ54"/>
  <c r="W29"/>
  <c r="AU54"/>
  <c i="2" r="J31"/>
  <c i="1" r="AV55"/>
  <c r="AT55"/>
  <c r="AY54"/>
  <c i="2" l="1" r="BK82"/>
  <c r="J82"/>
  <c r="J55"/>
  <c i="1" r="AV54"/>
  <c r="AK29"/>
  <c i="2" l="1" r="J28"/>
  <c i="1" r="AG55"/>
  <c r="AG54"/>
  <c r="AK26"/>
  <c r="AT54"/>
  <c r="AN54"/>
  <c i="2" l="1" r="J37"/>
  <c i="1" r="AN55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<sst xmlns="http://schemas.openxmlformats.org/spreadsheetml/2006/main">
  <si>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</si>
  <si>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</si>
  <si>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</si>
  <si>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</si>
  <si>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</si>
  <si>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{ef6232ac-1fd7-401d-8072-2e5c316450ee}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</si>
  <si>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</si>
  <si>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</si>
  <si>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</si>
  <si>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</si>
  <si>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</si>
  <si>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</si>
  <si>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</si>
  <si>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110_2023</t>
  </si>
  <si>
    <t>Stavba:</t>
  </si>
  <si>
    <t xml:space="preserve">Podkrovní vestavba č.p. 1, na parcele č.  st.7, v Českém Brodě_ D.1.4.2_UT</t>
  </si>
  <si>
    <t>KSO:</t>
  </si>
  <si>
    <t/>
  </si>
  <si>
    <t>CC-CZ:</t>
  </si>
  <si>
    <t>Místo:</t>
  </si>
  <si>
    <t>Český Brod</t>
  </si>
  <si>
    <t>Datum:</t>
  </si>
  <si>
    <t>12. 9. 2023</t>
  </si>
  <si>
    <t>Zadavatel:</t>
  </si>
  <si>
    <t>IČ:</t>
  </si>
  <si>
    <t xml:space="preserve"> </t>
  </si>
  <si>
    <t>DIČ:</t>
  </si>
  <si>
    <t>Zhotovitel:</t>
  </si>
  <si>
    <t>Projektant:</t>
  </si>
  <si>
    <t>Ing. JIndřich Horyna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</si>
  <si>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</si>
  <si>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</si>
  <si>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</si>
  <si>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</si>
  <si>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</si>
  <si>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</si>
  <si>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</si>
  <si>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</si>
  <si>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</si>
  <si>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</si>
  <si>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</si>
  <si>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</si>
  <si>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</si>
  <si>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</si>
  <si>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</si>
  <si>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</si>
  <si>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</si>
  <si>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</si>
  <si>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</si>
  <si>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</si>
  <si>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</si>
  <si>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</si>
  <si>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</si>
  <si>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</si>
  <si>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</si>
  <si>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</si>
  <si>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</si>
  <si>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</si>
  <si>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</si>
  <si>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</si>
  <si>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</si>
  <si>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</si>
  <si>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</si>
  <si>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</si>
  <si>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</si>
  <si>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</si>
  <si>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</si>
  <si>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</si>
  <si>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</si>
  <si>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</si>
  <si>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</si>
  <si>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</si>
  <si>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</si>
  <si>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</si>
  <si>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</si>
  <si>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</si>
  <si>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</si>
  <si>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</si>
  <si>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</si>
  <si>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</si>
  <si>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</si>
  <si>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</si>
  <si>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práce, bourání</t>
  </si>
  <si>
    <t>PSV - Práce a dodávky PSV</t>
  </si>
  <si>
    <t xml:space="preserve">    727 - Zdravotechnika - požární ochrana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</si>
  <si>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</si>
  <si>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</si>
  <si>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</si>
  <si>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</si>
  <si>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783 - Dokončovací práce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</si>
  <si>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</si>
  <si>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</si>
  <si>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</si>
  <si>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</si>
  <si>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</si>
  <si>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</si>
  <si>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</si>
  <si>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</si>
  <si>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</si>
  <si>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</si>
  <si>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</si>
  <si>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</si>
  <si>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</si>
  <si>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</si>
  <si>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</si>
  <si>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</si>
  <si>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</si>
  <si>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</si>
  <si>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26</t>
  </si>
  <si>
    <t>K</t>
  </si>
  <si>
    <t>977151212</t>
  </si>
  <si>
    <t>Jádrové vrty diamantovými korunkami do stavebních materiálů (železobetonu, betonu, cihel, obkladů, dlažeb, kamene) dovrchní (směrem vzhůru), průměru přes 35 do 40 mm</t>
  </si>
  <si>
    <t>m</t>
  </si>
  <si>
    <t>CS ÚRS 2023 01</t>
  </si>
  <si>
    <t>4</t>
  </si>
  <si>
    <t>2138441931</t>
  </si>
  <si>
    <t>Online PSC</t>
  </si>
  <si>
    <t>https://podminky.urs.cz/item/CS_URS_2023_01/977151212</t>
  </si>
  <si>
    <t>VV</t>
  </si>
  <si>
    <t>1,5+1,5</t>
  </si>
  <si>
    <t>PSV</t>
  </si>
  <si>
    <t>Práce a dodávky PSV</t>
  </si>
  <si>
    <t>727</t>
  </si>
  <si>
    <t>Zdravotechnika - požární ochrana</t>
  </si>
  <si>
    <t>27</t>
  </si>
  <si>
    <t>727112022</t>
  </si>
  <si>
    <t>Protipožární trubní ucpávky ocelového potrubí s hořlavou izolací prostup stěnou tloušťky 100 mm požární odolnost EI 60-120 DN 32</t>
  </si>
  <si>
    <t>kus</t>
  </si>
  <si>
    <t>16</t>
  </si>
  <si>
    <t>-689363453</t>
  </si>
  <si>
    <t>https://podminky.urs.cz/item/CS_URS_2023_01/727112022</t>
  </si>
  <si>
    <t>732</t>
  </si>
  <si>
    <t>Ústřední vytápění - strojovny</t>
  </si>
  <si>
    <t>53</t>
  </si>
  <si>
    <t>732331634</t>
  </si>
  <si>
    <t>Nádoby expanzní tlakové pro topné a chladicí soustavy s membránou bez pojistného ventilu se závitovým připojením PN 0,6 o objemu 40 l</t>
  </si>
  <si>
    <t>soubor</t>
  </si>
  <si>
    <t>-237180760</t>
  </si>
  <si>
    <t>https://podminky.urs.cz/item/CS_URS_2023_01/732331634</t>
  </si>
  <si>
    <t>56</t>
  </si>
  <si>
    <t>732331771</t>
  </si>
  <si>
    <t>Nádoby expanzní tlakové pro topné a chladicí soustavy příslušenství k expanzním nádobám souprava s upínací páskou</t>
  </si>
  <si>
    <t>1550367770</t>
  </si>
  <si>
    <t>https://podminky.urs.cz/item/CS_URS_2023_01/732331771</t>
  </si>
  <si>
    <t>55</t>
  </si>
  <si>
    <t>732331772</t>
  </si>
  <si>
    <t>Nádoby expanzní tlakové pro topné a chladicí soustavy příslušenství k expanzním nádobám konzole nastavitelná</t>
  </si>
  <si>
    <t>1848724349</t>
  </si>
  <si>
    <t>https://podminky.urs.cz/item/CS_URS_2023_01/732331772</t>
  </si>
  <si>
    <t>54</t>
  </si>
  <si>
    <t>732331778</t>
  </si>
  <si>
    <t>Nádoby expanzní tlakové pro topné a chladicí soustavy příslušenství k expanzním nádobám bezpečnostní uzávěr k měření tlaku G 1</t>
  </si>
  <si>
    <t>95277307</t>
  </si>
  <si>
    <t>https://podminky.urs.cz/item/CS_URS_2023_01/732331778</t>
  </si>
  <si>
    <t>36</t>
  </si>
  <si>
    <t>X73201</t>
  </si>
  <si>
    <t>MaR_RC_ Ekvitermní modulační regulátor pro sběrnici EMS-RC - viz. výkaz výměr, D+M</t>
  </si>
  <si>
    <t>7501137</t>
  </si>
  <si>
    <t>Ekvitermní modulační regulátor pro sběrnici EMS</t>
  </si>
  <si>
    <t>plus a EMS. K použití jako ovládací jednotka pro</t>
  </si>
  <si>
    <t>regulaci teploty zdroje tepla podle venkovní teploty,</t>
  </si>
  <si>
    <t>nebo jako prostorový regulátor. Možnost rozlišení</t>
  </si>
  <si>
    <t>funkcí pomocí modulů možnost řízení až 4 otopných</t>
  </si>
  <si>
    <t>okruhů (s/bez směšovače). Dotykové ovládání. Barva</t>
  </si>
  <si>
    <t>bílá.</t>
  </si>
  <si>
    <t>47</t>
  </si>
  <si>
    <t>X732012</t>
  </si>
  <si>
    <t>Vyregulování. zprovoznění MAR, zaučení obsluhy servisním technikem výrobce stáv. PK</t>
  </si>
  <si>
    <t>hod</t>
  </si>
  <si>
    <t>20745811</t>
  </si>
  <si>
    <t>37</t>
  </si>
  <si>
    <t>X73202</t>
  </si>
  <si>
    <t>MaR_200_ Prostorový modulační regulátor pro sběrnici EMS-RC - viz. výkaz výměr, D+M</t>
  </si>
  <si>
    <t>-1156797639</t>
  </si>
  <si>
    <t>38</t>
  </si>
  <si>
    <t>X73203</t>
  </si>
  <si>
    <t>MaR_100_Modul pro řízení jednoho směšovaného nebo nesměšovaného otopného okruhu, včetně teplotního čidla, svorky pro čidlo THR , D+M</t>
  </si>
  <si>
    <t>1934524951</t>
  </si>
  <si>
    <t>39</t>
  </si>
  <si>
    <t>X73204</t>
  </si>
  <si>
    <t>MaR_Čidlo do THR_Čidlo do termohydraulického rozdělovače, Ø 6 mm, D+M</t>
  </si>
  <si>
    <t>1723889648</t>
  </si>
  <si>
    <t>40</t>
  </si>
  <si>
    <t>X73205</t>
  </si>
  <si>
    <t>MaR_ÚPRAVY_DOPLNĚNÍ_ propojení, kabeláž řídícího modul okruhu stáv. 2.NP s MaR PK ( 10,0m), dopoj ekvit. čidla stávajícího , propoj rychlomont. sestavy - modulu 100 ( 10,0 m ) , čidla THR ( 5,0m), termostat do 30m, včetně zednických přípomocí , kabely dle schématu zapoejní, kabeláž, podpůrné prvky- lišty, revize slaboprpudu , D+M</t>
  </si>
  <si>
    <t>-1254114641</t>
  </si>
  <si>
    <t>41</t>
  </si>
  <si>
    <t>X73206</t>
  </si>
  <si>
    <t>MaR_ÚPRAVY_DOPLNĚNÍ_ propojení, kabeláž řídícího modul okruhu vytápění sálu podkroví s MaR PK ( 20,0m) , propoj rychlomont. sestavy - modulu 100 ( 10,0 m ) , prostorového termostatu ( 50,0m)m , kabely dle schématu zapoejní, kabeláž, podpůrné prvky- lišty, revize slaboprpudu, včetně zednických přípomocí D+M</t>
  </si>
  <si>
    <t>181836605</t>
  </si>
  <si>
    <t>42</t>
  </si>
  <si>
    <t>X73207</t>
  </si>
  <si>
    <t>MaR_ÚPRAVY_DOPLNĚNÍ_ propojení, kabeláž řídícího modul okruhu vytápění skladu podkroví s MaR PK ( 20,0m) , propoj rychlomont. sestavy - modulu 100 ( 10,0 m ) , prostorového termostatu ( 50,0m)m , kabely dle schématu zapoejní, kabeláž, podpůrné prvky- lišty, revize slaboprpudu, včetně zednických přípomocí D+M</t>
  </si>
  <si>
    <t>-2036630226</t>
  </si>
  <si>
    <t>43</t>
  </si>
  <si>
    <t>X73208</t>
  </si>
  <si>
    <t>MaR_ elektroinstalace slaboproud_ PD skutečného provedení</t>
  </si>
  <si>
    <t>-680281629</t>
  </si>
  <si>
    <t>44</t>
  </si>
  <si>
    <t>X73209</t>
  </si>
  <si>
    <t xml:space="preserve">MaR - vyregulování. zprovoznění MAR, zaučení obsluhy </t>
  </si>
  <si>
    <t>47230916</t>
  </si>
  <si>
    <t>45</t>
  </si>
  <si>
    <t>X73210</t>
  </si>
  <si>
    <t xml:space="preserve">Vytápění - vyregulování. zprovoznění 3x okruhů vytápění, zaučení obsluhy </t>
  </si>
  <si>
    <t>970366058</t>
  </si>
  <si>
    <t>46</t>
  </si>
  <si>
    <t>X73211</t>
  </si>
  <si>
    <t>Dílenská dokumentace hydraulické vyregulování OS, dle skutečného provedení</t>
  </si>
  <si>
    <t>-1324017287</t>
  </si>
  <si>
    <t>48</t>
  </si>
  <si>
    <t>X73212</t>
  </si>
  <si>
    <t>PD skutečného provedení Vytápění</t>
  </si>
  <si>
    <t>2022540281</t>
  </si>
  <si>
    <t>49</t>
  </si>
  <si>
    <t>X73213</t>
  </si>
  <si>
    <t>Odpojení a a opětovné spuštění stáv PK do 50 kW</t>
  </si>
  <si>
    <t>-291472882</t>
  </si>
  <si>
    <t>50</t>
  </si>
  <si>
    <t>X73214</t>
  </si>
  <si>
    <t>ANULOID SYSTÉMOVÝ_ Vstup 2x R6/4“, výstup 2x G6/4“, max. 5000 l/h, včetně izolace, jímky pro čidlo teploty, vypouštění a závěsné konzoly, D+M</t>
  </si>
  <si>
    <t>1290859946</t>
  </si>
  <si>
    <t>51</t>
  </si>
  <si>
    <t>X73215</t>
  </si>
  <si>
    <t>Magnetický odlučovač nečistot, 28mm svěr.k., s izolací, připojení svěrným kroužkem D28</t>
  </si>
  <si>
    <t>868969463</t>
  </si>
  <si>
    <t>60</t>
  </si>
  <si>
    <t>X73216</t>
  </si>
  <si>
    <t>Systémový rozdělovač topných okruhu tříokruhový max. 80,0 kW, 3/32/32 vstup G 1 1/2", výstupy G 1 1/2", včetně přechodového šroubení na čerpadlovou sestavu 1x G 1 1/2", 1x G 1", 1x G 3/4" , včetně montážních podpěr, D+M</t>
  </si>
  <si>
    <t>2125112075</t>
  </si>
  <si>
    <t>61</t>
  </si>
  <si>
    <t>X73217</t>
  </si>
  <si>
    <t>Čerpadlová rychlomont sestava DN32, s mixem, řídícím modulem 100, čerpadlo 32/7,5, včetně system izolace, D+M</t>
  </si>
  <si>
    <t>932686364</t>
  </si>
  <si>
    <t>62</t>
  </si>
  <si>
    <t>X73218</t>
  </si>
  <si>
    <t>Čerpadlová rychlomont sestava DN25, s mixem, řídícím modulem 100, čerpadlo 25/6, včetně system izolace, D+M</t>
  </si>
  <si>
    <t>934194416</t>
  </si>
  <si>
    <t>63</t>
  </si>
  <si>
    <t>X73219</t>
  </si>
  <si>
    <t>Čerpadlová rychlomont sestava DN25, s mixem, řídícím modulem 100, čerpadlo 25/4, včetně system izolace, D+M</t>
  </si>
  <si>
    <t>-1462123199</t>
  </si>
  <si>
    <t>733</t>
  </si>
  <si>
    <t>Ústřední vytápění - rozvodné potrubí</t>
  </si>
  <si>
    <t>28</t>
  </si>
  <si>
    <t>733110806</t>
  </si>
  <si>
    <t>Demontáž potrubí z trubek ocelových závitových DN přes 15 do 32</t>
  </si>
  <si>
    <t>835757735</t>
  </si>
  <si>
    <t>https://podminky.urs.cz/item/CS_URS_2023_01/733110806</t>
  </si>
  <si>
    <t>29</t>
  </si>
  <si>
    <t>733111117</t>
  </si>
  <si>
    <t>Potrubí z trubek ocelových závitových černých spojovaných svařováním bezešvých běžných nízkotlakých PN 16 do 115°C v kotelnách a strojovnách DN 40</t>
  </si>
  <si>
    <t>1708759495</t>
  </si>
  <si>
    <t>https://podminky.urs.cz/item/CS_URS_2023_01/733111117</t>
  </si>
  <si>
    <t>10+10</t>
  </si>
  <si>
    <t>733223301</t>
  </si>
  <si>
    <t>Potrubí z trubek měděných tvrdých spojovaných lisováním PN 16, T= +110°C Ø 15/1</t>
  </si>
  <si>
    <t>-1334568409</t>
  </si>
  <si>
    <t>https://podminky.urs.cz/item/CS_URS_2023_01/733223301</t>
  </si>
  <si>
    <t>Přepoj. stáv okruhu ve 2.NP</t>
  </si>
  <si>
    <t>poDKROVÍ OKRUH SÁL</t>
  </si>
  <si>
    <t>3+3+3+3+12+12+12+12+6+6+4+4+12+12+(6*4)</t>
  </si>
  <si>
    <t>Podkroví okruh Sklady</t>
  </si>
  <si>
    <t>10+10+(8*4)+(4*4)+(6*4)</t>
  </si>
  <si>
    <t>Součet</t>
  </si>
  <si>
    <t>3</t>
  </si>
  <si>
    <t>733223302</t>
  </si>
  <si>
    <t>Potrubí z trubek měděných tvrdých spojovaných lisováním PN 16, T= +110°C Ø 18/1</t>
  </si>
  <si>
    <t>2046543157</t>
  </si>
  <si>
    <t>https://podminky.urs.cz/item/CS_URS_2023_01/733223302</t>
  </si>
  <si>
    <t>15+15+10+10</t>
  </si>
  <si>
    <t>10+10+8+8+10+10+14+14+4+4</t>
  </si>
  <si>
    <t>733223303</t>
  </si>
  <si>
    <t>Potrubí z trubek měděných tvrdých spojovaných lisováním PN 16, T= +110°C Ø 22/1</t>
  </si>
  <si>
    <t>-392033198</t>
  </si>
  <si>
    <t>https://podminky.urs.cz/item/CS_URS_2023_01/733223303</t>
  </si>
  <si>
    <t>10+10+15+15+16+16+8+8</t>
  </si>
  <si>
    <t>Sklad</t>
  </si>
  <si>
    <t>10+10+4+4+20+20</t>
  </si>
  <si>
    <t>733223304</t>
  </si>
  <si>
    <t>Potrubí z trubek měděných tvrdých spojovaných lisováním PN 16, T= +110°C Ø 28/1,5</t>
  </si>
  <si>
    <t>-1462752568</t>
  </si>
  <si>
    <t>https://podminky.urs.cz/item/CS_URS_2023_01/733223304</t>
  </si>
  <si>
    <t>10+10+6+6+15+15</t>
  </si>
  <si>
    <t>10+10+6+6+10+10+2+2</t>
  </si>
  <si>
    <t>5</t>
  </si>
  <si>
    <t>733291101</t>
  </si>
  <si>
    <t>Zkoušky těsnosti potrubí z trubek měděných Ø do 35/1,5</t>
  </si>
  <si>
    <t>1819418159</t>
  </si>
  <si>
    <t>https://podminky.urs.cz/item/CS_URS_2023_01/733291101</t>
  </si>
  <si>
    <t>220+142+166+118</t>
  </si>
  <si>
    <t>6</t>
  </si>
  <si>
    <t>733811251</t>
  </si>
  <si>
    <t>Ochrana potrubí termoizolačními trubicemi z pěnového polyetylenu PE přilepenými v příčných a podélných spojích, tloušťky izolace přes 20 do 25 mm, vnitřního průměru izolace DN do 22 mm</t>
  </si>
  <si>
    <t>857934297</t>
  </si>
  <si>
    <t>https://podminky.urs.cz/item/CS_URS_2023_01/733811251</t>
  </si>
  <si>
    <t>166+142+220</t>
  </si>
  <si>
    <t>7</t>
  </si>
  <si>
    <t>733811252</t>
  </si>
  <si>
    <t>Ochrana potrubí termoizolačními trubicemi z pěnového polyetylenu PE přilepenými v příčných a podélných spojích, tloušťky izolace přes 20 do 25 mm, vnitřního průměru izolace DN přes 22 do 45 mm</t>
  </si>
  <si>
    <t>-323462732</t>
  </si>
  <si>
    <t>https://podminky.urs.cz/item/CS_URS_2023_01/733811252</t>
  </si>
  <si>
    <t>30</t>
  </si>
  <si>
    <t>-1753412119</t>
  </si>
  <si>
    <t>20+20</t>
  </si>
  <si>
    <t>8</t>
  </si>
  <si>
    <t>998733103</t>
  </si>
  <si>
    <t>Přesun hmot pro rozvody potrubí stanovený z hmotnosti přesunovaného materiálu vodorovná dopravní vzdálenost do 50 m v objektech výšky přes 12 do 24 m</t>
  </si>
  <si>
    <t>t</t>
  </si>
  <si>
    <t>1136897534</t>
  </si>
  <si>
    <t>https://podminky.urs.cz/item/CS_URS_2023_01/998733103</t>
  </si>
  <si>
    <t>31</t>
  </si>
  <si>
    <t>998733104</t>
  </si>
  <si>
    <t>Přesun hmot pro rozvody potrubí stanovený z hmotnosti přesunovaného materiálu vodorovná dopravní vzdálenost do 50 m v objektech výšky přes 24 do 36 m</t>
  </si>
  <si>
    <t>948135262</t>
  </si>
  <si>
    <t>https://podminky.urs.cz/item/CS_URS_2023_01/998733104</t>
  </si>
  <si>
    <t>24</t>
  </si>
  <si>
    <t>X733011</t>
  </si>
  <si>
    <t>Topná zkouška</t>
  </si>
  <si>
    <t>-2064677614</t>
  </si>
  <si>
    <t>734</t>
  </si>
  <si>
    <t>Ústřední vytápění - armatury</t>
  </si>
  <si>
    <t>18</t>
  </si>
  <si>
    <t>734221686</t>
  </si>
  <si>
    <t>Ventily regulační závitové hlavice termostatické, pro ovládání ventilů PN 10 do 110°C voskové otopných těles VK</t>
  </si>
  <si>
    <t>-114131511</t>
  </si>
  <si>
    <t>https://podminky.urs.cz/item/CS_URS_2023_01/734221686</t>
  </si>
  <si>
    <t>19</t>
  </si>
  <si>
    <t>734261407</t>
  </si>
  <si>
    <t>Šroubení připojovací armatury radiátorů VK PN 10 do 110°C, regulační uzavíratelné přímé G 3/4 x 18</t>
  </si>
  <si>
    <t>-765150349</t>
  </si>
  <si>
    <t>https://podminky.urs.cz/item/CS_URS_2023_01/734261407</t>
  </si>
  <si>
    <t>57</t>
  </si>
  <si>
    <t>734291264</t>
  </si>
  <si>
    <t>Ostatní armatury filtry závitové PN 30 do 110°C přímé s vnitřními závity G 1</t>
  </si>
  <si>
    <t>439621617</t>
  </si>
  <si>
    <t>https://podminky.urs.cz/item/CS_URS_2023_01/734291264</t>
  </si>
  <si>
    <t>58</t>
  </si>
  <si>
    <t>734292715</t>
  </si>
  <si>
    <t>Ostatní armatury kulové kohouty PN 42 do 185°C přímé vnitřní závit G 1</t>
  </si>
  <si>
    <t>635929172</t>
  </si>
  <si>
    <t>https://podminky.urs.cz/item/CS_URS_2023_01/734292715</t>
  </si>
  <si>
    <t>59</t>
  </si>
  <si>
    <t>-618454023</t>
  </si>
  <si>
    <t>735</t>
  </si>
  <si>
    <t>Ústřední vytápění - otopná tělesa</t>
  </si>
  <si>
    <t>735000911</t>
  </si>
  <si>
    <t>Regulace otopného systému při opravách vyregulování dvojregulačních ventilů a kohoutů s ručním ovládáním</t>
  </si>
  <si>
    <t>-1176869802</t>
  </si>
  <si>
    <t>https://podminky.urs.cz/item/CS_URS_2023_01/735000911</t>
  </si>
  <si>
    <t>20</t>
  </si>
  <si>
    <t>735000912</t>
  </si>
  <si>
    <t>Regulace otopného systému při opravách vyregulování dvojregulačních ventilů a kohoutů s termostatickým ovládáním</t>
  </si>
  <si>
    <t>405570161</t>
  </si>
  <si>
    <t>https://podminky.urs.cz/item/CS_URS_2023_01/735000912</t>
  </si>
  <si>
    <t>11</t>
  </si>
  <si>
    <t>735152573</t>
  </si>
  <si>
    <t>Otopná tělesa panelová VK dvoudesková PN 1,0 MPa, T do 110°C se dvěma přídavnými přestupními plochami výšky tělesa 600 mm stavební délky / výkonu 600 mm / 1007 W</t>
  </si>
  <si>
    <t>-1264058794</t>
  </si>
  <si>
    <t>https://podminky.urs.cz/item/CS_URS_2023_01/735152573</t>
  </si>
  <si>
    <t>m.č. 205</t>
  </si>
  <si>
    <t>m.č. 204</t>
  </si>
  <si>
    <t>735152573.PL</t>
  </si>
  <si>
    <t>Otopná tělesa panelová VK dvoudesková PN 1,0 MPa, T do 110°C se dvěma přídavnými přestupními plochami výšky tělesa 600 mm stavební délky / 600 mm / hl. 102mm Qtn= 979 W</t>
  </si>
  <si>
    <t>-1088602464</t>
  </si>
  <si>
    <t>735152574.PL</t>
  </si>
  <si>
    <t>Otopná tělesa panelová VK dvoudesková PN 1,0 MPa, T do 110°C se dvěma přídavnými přestupními plochami výšky tělesa 600 mm stavební délky / 800 mm / hl. 102mm Qtn= 1305 W</t>
  </si>
  <si>
    <t>-1172157159</t>
  </si>
  <si>
    <t>1+1</t>
  </si>
  <si>
    <t>m.č. 110,0201</t>
  </si>
  <si>
    <t>17</t>
  </si>
  <si>
    <t>735152575.PL</t>
  </si>
  <si>
    <t>Otopná tělesa panelová VK dvoudesková PN 1,0 MPa, T do 110°C se dvěma přídavnými přestupními plochami výšky tělesa 600 mm stavební délky / 700 mm / hl. 102mm Qtn= 1142 W</t>
  </si>
  <si>
    <t>-690582445</t>
  </si>
  <si>
    <t>m.č. 206</t>
  </si>
  <si>
    <t>12</t>
  </si>
  <si>
    <t>735152577</t>
  </si>
  <si>
    <t>Otopná tělesa panelová VK dvoudesková PN 1,0 MPa, T do 110°C se dvěma přídavnými přestupními plochami výšky tělesa 600 mm stavební délky / výkonu 1000 mm / 1679 W</t>
  </si>
  <si>
    <t>935805448</t>
  </si>
  <si>
    <t>https://podminky.urs.cz/item/CS_URS_2023_01/735152577</t>
  </si>
  <si>
    <t>22</t>
  </si>
  <si>
    <t>735191905</t>
  </si>
  <si>
    <t>Ostatní opravy otopných těles odvzdušnění tělesa</t>
  </si>
  <si>
    <t>-411037570</t>
  </si>
  <si>
    <t>https://podminky.urs.cz/item/CS_URS_2023_01/735191905</t>
  </si>
  <si>
    <t>23</t>
  </si>
  <si>
    <t>735191910</t>
  </si>
  <si>
    <t>Ostatní opravy otopných těles napuštění vody do otopného systému včetně potrubí (bez kotle a ohříváků) otopných těles</t>
  </si>
  <si>
    <t>m2</t>
  </si>
  <si>
    <t>-891856169</t>
  </si>
  <si>
    <t>https://podminky.urs.cz/item/CS_URS_2023_01/735191910</t>
  </si>
  <si>
    <t>157,5</t>
  </si>
  <si>
    <t>19*4,8</t>
  </si>
  <si>
    <t>10</t>
  </si>
  <si>
    <t>735412317</t>
  </si>
  <si>
    <t>Konvektory lavicové s výdechovou mřížkou výška tělesa 300 mm šířky tělesa 230 mm stavební délky (mm) a výkonu (W) 2000 mm / 3620 W</t>
  </si>
  <si>
    <t>1148954905</t>
  </si>
  <si>
    <t>https://podminky.urs.cz/item/CS_URS_2023_01/735412317</t>
  </si>
  <si>
    <t>52</t>
  </si>
  <si>
    <t>735494811</t>
  </si>
  <si>
    <t>Vypuštění vody z otopných soustav bez kotlů, ohříváků, zásobníků a nádrží</t>
  </si>
  <si>
    <t>-976097969</t>
  </si>
  <si>
    <t>https://podminky.urs.cz/item/CS_URS_2023_01/735494811</t>
  </si>
  <si>
    <t>stáv. OS</t>
  </si>
  <si>
    <t>35*4,5</t>
  </si>
  <si>
    <t>998735103</t>
  </si>
  <si>
    <t>Přesun hmot pro otopná tělesa stanovený z hmotnosti přesunovaného materiálu vodorovná dopravní vzdálenost do 50 m v objektech výšky přes 12 do 24 m</t>
  </si>
  <si>
    <t>-869390143</t>
  </si>
  <si>
    <t>https://podminky.urs.cz/item/CS_URS_2023_01/998735103</t>
  </si>
  <si>
    <t>13</t>
  </si>
  <si>
    <t>X73501</t>
  </si>
  <si>
    <t>Připojovací šroubení lavicových konvektorů včetně ventilu a uzaviratelného šroubení, D+M</t>
  </si>
  <si>
    <t>-1134119484</t>
  </si>
  <si>
    <t>14</t>
  </si>
  <si>
    <t>X73502</t>
  </si>
  <si>
    <t>TErmostatická hlavice lavicových konvektorů, D+M</t>
  </si>
  <si>
    <t>1474453921</t>
  </si>
  <si>
    <t>25</t>
  </si>
  <si>
    <t>X73503</t>
  </si>
  <si>
    <t>Podpůrné kce do SDK obložení pro osazení deskových OT, D+M</t>
  </si>
  <si>
    <t>969414226</t>
  </si>
  <si>
    <t>783</t>
  </si>
  <si>
    <t>Dokončovací práce - nátěry</t>
  </si>
  <si>
    <t>32</t>
  </si>
  <si>
    <t>783664551</t>
  </si>
  <si>
    <t>Základní nátěr armatur a kovových potrubí jednonásobný potrubí do DN 50 mm olejový</t>
  </si>
  <si>
    <t>1814568214</t>
  </si>
  <si>
    <t>https://podminky.urs.cz/item/CS_URS_2023_01/783664551</t>
  </si>
  <si>
    <t>33</t>
  </si>
  <si>
    <t>783667601</t>
  </si>
  <si>
    <t>Krycí nátěr (email) armatur a kovových potrubí potrubí do DN 50 mm jednonásobný olejový</t>
  </si>
  <si>
    <t>1693452706</t>
  </si>
  <si>
    <t>https://podminky.urs.cz/item/CS_URS_2023_01/783667601</t>
  </si>
  <si>
    <t>34</t>
  </si>
  <si>
    <t>783667611</t>
  </si>
  <si>
    <t>Krycí nátěr (email) armatur a kovových potrubí potrubí do DN 50 mm dvojnásobný olejový</t>
  </si>
  <si>
    <t>684800613</t>
  </si>
  <si>
    <t>https://podminky.urs.cz/item/CS_URS_2023_01/783667611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</si>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</sst>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2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7" xfId="0" applyFont="1" applyFill="1" applyBorder="1" applyAlignment="1" applyProtection="1">
      <alignment horizontal="left" vertical="center"/>
    </xf>
    <xf numFmtId="0" fontId="0" fillId="2" borderId="8" xfId="0" applyFont="1" applyFill="1" applyBorder="1" applyAlignment="1" applyProtection="1">
      <alignment vertical="center"/>
    </xf>
    <xf numFmtId="0" fontId="4" fillId="2" borderId="8" xfId="0" applyFont="1" applyFill="1" applyBorder="1" applyAlignment="1" applyProtection="1">
      <alignment horizontal="center" vertical="center"/>
    </xf>
    <xf numFmtId="0" fontId="4" fillId="2" borderId="8" xfId="0" applyFont="1" applyFill="1" applyBorder="1" applyAlignment="1" applyProtection="1">
      <alignment horizontal="left" vertical="center"/>
    </xf>
    <xf numFmtId="4" fontId="4" fillId="2" borderId="8" xfId="0" applyNumberFormat="1" applyFont="1" applyFill="1" applyBorder="1" applyAlignment="1" applyProtection="1">
      <alignment vertical="center"/>
    </xf>
    <xf numFmtId="0" fontId="0" fillId="2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3" borderId="7" xfId="0" applyFont="1" applyFill="1" applyBorder="1" applyAlignment="1" applyProtection="1">
      <alignment horizontal="center" vertical="center"/>
    </xf>
    <xf numFmtId="0" fontId="20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20" fillId="3" borderId="8" xfId="0" applyFont="1" applyFill="1" applyBorder="1" applyAlignment="1" applyProtection="1">
      <alignment horizontal="center" vertical="center"/>
    </xf>
    <xf numFmtId="0" fontId="20" fillId="3" borderId="8" xfId="0" applyFont="1" applyFill="1" applyBorder="1" applyAlignment="1" applyProtection="1">
      <alignment horizontal="right" vertical="center"/>
    </xf>
    <xf numFmtId="0" fontId="20" fillId="3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0" fontId="4" fillId="3" borderId="8" xfId="0" applyFont="1" applyFill="1" applyBorder="1" applyAlignment="1">
      <alignment horizontal="right" vertical="center"/>
    </xf>
    <xf numFmtId="0" fontId="4" fillId="3" borderId="8" xfId="0" applyFont="1" applyFill="1" applyBorder="1" applyAlignment="1">
      <alignment horizontal="center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0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20" fillId="3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3" borderId="17" xfId="0" applyFont="1" applyFill="1" applyBorder="1" applyAlignment="1" applyProtection="1">
      <alignment horizontal="center" vertical="center" wrapText="1"/>
    </xf>
    <xf numFmtId="0" fontId="20" fillId="3" borderId="18" xfId="0" applyFont="1" applyFill="1" applyBorder="1" applyAlignment="1" applyProtection="1">
      <alignment horizontal="center" vertical="center" wrapText="1"/>
    </xf>
    <xf numFmtId="0" fontId="20" fillId="3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0" borderId="23" xfId="0" applyNumberFormat="1" applyFont="1" applyBorder="1" applyAlignment="1" applyProtection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1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4" fillId="0" borderId="24" xfId="0" applyFont="1" applyBorder="1" applyAlignment="1">
      <alignment vertical="center" wrapText="1"/>
    </xf>
    <xf numFmtId="0" fontId="34" fillId="0" borderId="25" xfId="0" applyFont="1" applyBorder="1" applyAlignment="1">
      <alignment vertical="center" wrapText="1"/>
    </xf>
    <xf numFmtId="0" fontId="34" fillId="0" borderId="26" xfId="0" applyFont="1" applyBorder="1" applyAlignment="1">
      <alignment vertical="center" wrapText="1"/>
    </xf>
    <xf numFmtId="0" fontId="34" fillId="0" borderId="27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4" fillId="0" borderId="28" xfId="0" applyFont="1" applyBorder="1" applyAlignment="1">
      <alignment horizontal="center" vertical="center" wrapText="1"/>
    </xf>
    <xf numFmtId="0" fontId="34" fillId="0" borderId="27" xfId="0" applyFont="1" applyBorder="1" applyAlignment="1">
      <alignment vertical="center" wrapText="1"/>
    </xf>
    <xf numFmtId="0" fontId="36" fillId="0" borderId="29" xfId="0" applyFont="1" applyBorder="1" applyAlignment="1">
      <alignment horizontal="left" wrapText="1"/>
    </xf>
    <xf numFmtId="0" fontId="34" fillId="0" borderId="28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27" xfId="0" applyFont="1" applyBorder="1" applyAlignment="1">
      <alignment vertical="center" wrapText="1"/>
    </xf>
    <xf numFmtId="0" fontId="37" fillId="0" borderId="1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vertical="center"/>
    </xf>
    <xf numFmtId="49" fontId="37" fillId="0" borderId="1" xfId="0" applyNumberFormat="1" applyFont="1" applyBorder="1" applyAlignment="1">
      <alignment horizontal="left" vertical="center" wrapText="1"/>
    </xf>
    <xf numFmtId="49" fontId="37" fillId="0" borderId="1" xfId="0" applyNumberFormat="1" applyFont="1" applyBorder="1" applyAlignment="1">
      <alignment vertical="center" wrapText="1"/>
    </xf>
    <xf numFmtId="0" fontId="34" fillId="0" borderId="30" xfId="0" applyFont="1" applyBorder="1" applyAlignment="1">
      <alignment vertical="center" wrapText="1"/>
    </xf>
    <xf numFmtId="0" fontId="39" fillId="0" borderId="29" xfId="0" applyFont="1" applyBorder="1" applyAlignment="1">
      <alignment vertical="center" wrapText="1"/>
    </xf>
    <xf numFmtId="0" fontId="34" fillId="0" borderId="31" xfId="0" applyFont="1" applyBorder="1" applyAlignment="1">
      <alignment vertical="center" wrapText="1"/>
    </xf>
    <xf numFmtId="0" fontId="34" fillId="0" borderId="1" xfId="0" applyFont="1" applyBorder="1" applyAlignment="1">
      <alignment vertical="top"/>
    </xf>
    <xf numFmtId="0" fontId="34" fillId="0" borderId="0" xfId="0" applyFont="1" applyAlignment="1">
      <alignment vertical="top"/>
    </xf>
    <xf numFmtId="0" fontId="34" fillId="0" borderId="24" xfId="0" applyFont="1" applyBorder="1" applyAlignment="1">
      <alignment horizontal="left" vertical="center"/>
    </xf>
    <xf numFmtId="0" fontId="34" fillId="0" borderId="25" xfId="0" applyFont="1" applyBorder="1" applyAlignment="1">
      <alignment horizontal="left" vertical="center"/>
    </xf>
    <xf numFmtId="0" fontId="34" fillId="0" borderId="26" xfId="0" applyFont="1" applyBorder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4" fillId="0" borderId="28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6" fillId="0" borderId="29" xfId="0" applyFont="1" applyBorder="1" applyAlignment="1">
      <alignment horizontal="center" vertical="center"/>
    </xf>
    <xf numFmtId="0" fontId="40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7" fillId="0" borderId="0" xfId="0" applyFont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7" fillId="0" borderId="1" xfId="0" applyFont="1" applyFill="1" applyBorder="1" applyAlignment="1">
      <alignment horizontal="left" vertical="center"/>
    </xf>
    <xf numFmtId="0" fontId="37" fillId="0" borderId="1" xfId="0" applyFont="1" applyFill="1" applyBorder="1" applyAlignment="1">
      <alignment horizontal="center" vertical="center"/>
    </xf>
    <xf numFmtId="0" fontId="34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 wrapText="1"/>
    </xf>
    <xf numFmtId="0" fontId="34" fillId="0" borderId="24" xfId="0" applyFont="1" applyBorder="1" applyAlignment="1">
      <alignment horizontal="left" vertical="center" wrapText="1"/>
    </xf>
    <xf numFmtId="0" fontId="34" fillId="0" borderId="25" xfId="0" applyFont="1" applyBorder="1" applyAlignment="1">
      <alignment horizontal="left" vertical="center" wrapText="1"/>
    </xf>
    <xf numFmtId="0" fontId="34" fillId="0" borderId="26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vertical="center" wrapText="1"/>
    </xf>
    <xf numFmtId="0" fontId="38" fillId="0" borderId="3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center" vertical="top"/>
    </xf>
    <xf numFmtId="0" fontId="38" fillId="0" borderId="30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40" fillId="0" borderId="0" xfId="0" applyFont="1" applyAlignment="1">
      <alignment vertical="center"/>
    </xf>
    <xf numFmtId="0" fontId="36" fillId="0" borderId="1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7" fillId="0" borderId="1" xfId="0" applyFont="1" applyBorder="1" applyAlignment="1">
      <alignment vertical="top"/>
    </xf>
    <xf numFmtId="49" fontId="37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6" fillId="0" borderId="29" xfId="0" applyFont="1" applyBorder="1" applyAlignment="1">
      <alignment horizontal="left"/>
    </xf>
    <xf numFmtId="0" fontId="40" fillId="0" borderId="29" xfId="0" applyFont="1" applyBorder="1" applyAlignment="1"/>
    <xf numFmtId="0" fontId="34" fillId="0" borderId="27" xfId="0" applyFont="1" applyBorder="1" applyAlignment="1">
      <alignment vertical="top"/>
    </xf>
    <xf numFmtId="0" fontId="34" fillId="0" borderId="28" xfId="0" applyFont="1" applyBorder="1" applyAlignment="1">
      <alignment vertical="top"/>
    </xf>
    <xf numFmtId="0" fontId="34" fillId="0" borderId="30" xfId="0" applyFont="1" applyBorder="1" applyAlignment="1">
      <alignment vertical="top"/>
    </xf>
    <xf numFmtId="0" fontId="34" fillId="0" borderId="29" xfId="0" applyFont="1" applyBorder="1" applyAlignment="1">
      <alignment vertical="top"/>
    </xf>
    <xf numFmtId="0" fontId="34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977151212" TargetMode="External" /><Relationship Id="rId2" Type="http://schemas.openxmlformats.org/officeDocument/2006/relationships/hyperlink" Target="https://podminky.urs.cz/item/CS_URS_2023_01/727112022" TargetMode="External" /><Relationship Id="rId3" Type="http://schemas.openxmlformats.org/officeDocument/2006/relationships/hyperlink" Target="https://podminky.urs.cz/item/CS_URS_2023_01/732331634" TargetMode="External" /><Relationship Id="rId4" Type="http://schemas.openxmlformats.org/officeDocument/2006/relationships/hyperlink" Target="https://podminky.urs.cz/item/CS_URS_2023_01/732331771" TargetMode="External" /><Relationship Id="rId5" Type="http://schemas.openxmlformats.org/officeDocument/2006/relationships/hyperlink" Target="https://podminky.urs.cz/item/CS_URS_2023_01/732331772" TargetMode="External" /><Relationship Id="rId6" Type="http://schemas.openxmlformats.org/officeDocument/2006/relationships/hyperlink" Target="https://podminky.urs.cz/item/CS_URS_2023_01/732331778" TargetMode="External" /><Relationship Id="rId7" Type="http://schemas.openxmlformats.org/officeDocument/2006/relationships/hyperlink" Target="https://podminky.urs.cz/item/CS_URS_2023_01/733110806" TargetMode="External" /><Relationship Id="rId8" Type="http://schemas.openxmlformats.org/officeDocument/2006/relationships/hyperlink" Target="https://podminky.urs.cz/item/CS_URS_2023_01/733111117" TargetMode="External" /><Relationship Id="rId9" Type="http://schemas.openxmlformats.org/officeDocument/2006/relationships/hyperlink" Target="https://podminky.urs.cz/item/CS_URS_2023_01/733223301" TargetMode="External" /><Relationship Id="rId10" Type="http://schemas.openxmlformats.org/officeDocument/2006/relationships/hyperlink" Target="https://podminky.urs.cz/item/CS_URS_2023_01/733223302" TargetMode="External" /><Relationship Id="rId11" Type="http://schemas.openxmlformats.org/officeDocument/2006/relationships/hyperlink" Target="https://podminky.urs.cz/item/CS_URS_2023_01/733223303" TargetMode="External" /><Relationship Id="rId12" Type="http://schemas.openxmlformats.org/officeDocument/2006/relationships/hyperlink" Target="https://podminky.urs.cz/item/CS_URS_2023_01/733223304" TargetMode="External" /><Relationship Id="rId13" Type="http://schemas.openxmlformats.org/officeDocument/2006/relationships/hyperlink" Target="https://podminky.urs.cz/item/CS_URS_2023_01/733291101" TargetMode="External" /><Relationship Id="rId14" Type="http://schemas.openxmlformats.org/officeDocument/2006/relationships/hyperlink" Target="https://podminky.urs.cz/item/CS_URS_2023_01/733811251" TargetMode="External" /><Relationship Id="rId15" Type="http://schemas.openxmlformats.org/officeDocument/2006/relationships/hyperlink" Target="https://podminky.urs.cz/item/CS_URS_2023_01/733811252" TargetMode="External" /><Relationship Id="rId16" Type="http://schemas.openxmlformats.org/officeDocument/2006/relationships/hyperlink" Target="https://podminky.urs.cz/item/CS_URS_2023_01/733811252" TargetMode="External" /><Relationship Id="rId17" Type="http://schemas.openxmlformats.org/officeDocument/2006/relationships/hyperlink" Target="https://podminky.urs.cz/item/CS_URS_2023_01/998733103" TargetMode="External" /><Relationship Id="rId18" Type="http://schemas.openxmlformats.org/officeDocument/2006/relationships/hyperlink" Target="https://podminky.urs.cz/item/CS_URS_2023_01/998733104" TargetMode="External" /><Relationship Id="rId19" Type="http://schemas.openxmlformats.org/officeDocument/2006/relationships/hyperlink" Target="https://podminky.urs.cz/item/CS_URS_2023_01/734221686" TargetMode="External" /><Relationship Id="rId20" Type="http://schemas.openxmlformats.org/officeDocument/2006/relationships/hyperlink" Target="https://podminky.urs.cz/item/CS_URS_2023_01/734261407" TargetMode="External" /><Relationship Id="rId21" Type="http://schemas.openxmlformats.org/officeDocument/2006/relationships/hyperlink" Target="https://podminky.urs.cz/item/CS_URS_2023_01/734291264" TargetMode="External" /><Relationship Id="rId22" Type="http://schemas.openxmlformats.org/officeDocument/2006/relationships/hyperlink" Target="https://podminky.urs.cz/item/CS_URS_2023_01/734292715" TargetMode="External" /><Relationship Id="rId23" Type="http://schemas.openxmlformats.org/officeDocument/2006/relationships/hyperlink" Target="https://podminky.urs.cz/item/CS_URS_2023_01/734292715" TargetMode="External" /><Relationship Id="rId24" Type="http://schemas.openxmlformats.org/officeDocument/2006/relationships/hyperlink" Target="https://podminky.urs.cz/item/CS_URS_2023_01/735000911" TargetMode="External" /><Relationship Id="rId25" Type="http://schemas.openxmlformats.org/officeDocument/2006/relationships/hyperlink" Target="https://podminky.urs.cz/item/CS_URS_2023_01/735000912" TargetMode="External" /><Relationship Id="rId26" Type="http://schemas.openxmlformats.org/officeDocument/2006/relationships/hyperlink" Target="https://podminky.urs.cz/item/CS_URS_2023_01/735152573" TargetMode="External" /><Relationship Id="rId27" Type="http://schemas.openxmlformats.org/officeDocument/2006/relationships/hyperlink" Target="https://podminky.urs.cz/item/CS_URS_2023_01/735152577" TargetMode="External" /><Relationship Id="rId28" Type="http://schemas.openxmlformats.org/officeDocument/2006/relationships/hyperlink" Target="https://podminky.urs.cz/item/CS_URS_2023_01/735191905" TargetMode="External" /><Relationship Id="rId29" Type="http://schemas.openxmlformats.org/officeDocument/2006/relationships/hyperlink" Target="https://podminky.urs.cz/item/CS_URS_2023_01/735191910" TargetMode="External" /><Relationship Id="rId30" Type="http://schemas.openxmlformats.org/officeDocument/2006/relationships/hyperlink" Target="https://podminky.urs.cz/item/CS_URS_2023_01/735412317" TargetMode="External" /><Relationship Id="rId31" Type="http://schemas.openxmlformats.org/officeDocument/2006/relationships/hyperlink" Target="https://podminky.urs.cz/item/CS_URS_2023_01/735494811" TargetMode="External" /><Relationship Id="rId32" Type="http://schemas.openxmlformats.org/officeDocument/2006/relationships/hyperlink" Target="https://podminky.urs.cz/item/CS_URS_2023_01/998735103" TargetMode="External" /><Relationship Id="rId33" Type="http://schemas.openxmlformats.org/officeDocument/2006/relationships/hyperlink" Target="https://podminky.urs.cz/item/CS_URS_2023_01/783664551" TargetMode="External" /><Relationship Id="rId34" Type="http://schemas.openxmlformats.org/officeDocument/2006/relationships/hyperlink" Target="https://podminky.urs.cz/item/CS_URS_2023_01/783667601" TargetMode="External" /><Relationship Id="rId35" Type="http://schemas.openxmlformats.org/officeDocument/2006/relationships/hyperlink" Target="https://podminky.urs.cz/item/CS_URS_2023_01/783667611" TargetMode="External" /><Relationship Id="rId36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S4" s="18" t="s">
        <v>11</v>
      </c>
    </row>
    <row r="5" s="1" customFormat="1" ht="12" customHeight="1">
      <c r="B5" s="22"/>
      <c r="C5" s="23"/>
      <c r="D5" s="26" t="s">
        <v>12</v>
      </c>
      <c r="E5" s="23"/>
      <c r="F5" s="23"/>
      <c r="G5" s="23"/>
      <c r="H5" s="23"/>
      <c r="I5" s="23"/>
      <c r="J5" s="23"/>
      <c r="K5" s="27" t="s">
        <v>13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S5" s="18" t="s">
        <v>6</v>
      </c>
    </row>
    <row r="6" s="1" customFormat="1" ht="36.96" customHeight="1">
      <c r="B6" s="22"/>
      <c r="C6" s="23"/>
      <c r="D6" s="28" t="s">
        <v>14</v>
      </c>
      <c r="E6" s="23"/>
      <c r="F6" s="23"/>
      <c r="G6" s="23"/>
      <c r="H6" s="23"/>
      <c r="I6" s="23"/>
      <c r="J6" s="23"/>
      <c r="K6" s="29" t="s">
        <v>15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S6" s="18" t="s">
        <v>6</v>
      </c>
    </row>
    <row r="7" s="1" customFormat="1" ht="12" customHeight="1">
      <c r="B7" s="22"/>
      <c r="C7" s="23"/>
      <c r="D7" s="30" t="s">
        <v>16</v>
      </c>
      <c r="E7" s="23"/>
      <c r="F7" s="23"/>
      <c r="G7" s="23"/>
      <c r="H7" s="23"/>
      <c r="I7" s="23"/>
      <c r="J7" s="23"/>
      <c r="K7" s="27" t="s">
        <v>17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18</v>
      </c>
      <c r="AL7" s="23"/>
      <c r="AM7" s="23"/>
      <c r="AN7" s="27" t="s">
        <v>17</v>
      </c>
      <c r="AO7" s="23"/>
      <c r="AP7" s="23"/>
      <c r="AQ7" s="23"/>
      <c r="AR7" s="21"/>
      <c r="BS7" s="18" t="s">
        <v>6</v>
      </c>
    </row>
    <row r="8" s="1" customFormat="1" ht="12" customHeight="1">
      <c r="B8" s="22"/>
      <c r="C8" s="23"/>
      <c r="D8" s="30" t="s">
        <v>19</v>
      </c>
      <c r="E8" s="23"/>
      <c r="F8" s="23"/>
      <c r="G8" s="23"/>
      <c r="H8" s="23"/>
      <c r="I8" s="23"/>
      <c r="J8" s="23"/>
      <c r="K8" s="27" t="s">
        <v>20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21</v>
      </c>
      <c r="AL8" s="23"/>
      <c r="AM8" s="23"/>
      <c r="AN8" s="27" t="s">
        <v>22</v>
      </c>
      <c r="AO8" s="23"/>
      <c r="AP8" s="23"/>
      <c r="AQ8" s="23"/>
      <c r="AR8" s="21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S9" s="18" t="s">
        <v>6</v>
      </c>
    </row>
    <row r="10" s="1" customFormat="1" ht="12" customHeight="1">
      <c r="B10" s="22"/>
      <c r="C10" s="23"/>
      <c r="D10" s="30" t="s">
        <v>23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24</v>
      </c>
      <c r="AL10" s="23"/>
      <c r="AM10" s="23"/>
      <c r="AN10" s="27" t="s">
        <v>17</v>
      </c>
      <c r="AO10" s="23"/>
      <c r="AP10" s="23"/>
      <c r="AQ10" s="23"/>
      <c r="AR10" s="21"/>
      <c r="BS10" s="18" t="s">
        <v>6</v>
      </c>
    </row>
    <row r="11" s="1" customFormat="1" ht="18.48" customHeight="1">
      <c r="B11" s="22"/>
      <c r="C11" s="23"/>
      <c r="D11" s="23"/>
      <c r="E11" s="27" t="s">
        <v>25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26</v>
      </c>
      <c r="AL11" s="23"/>
      <c r="AM11" s="23"/>
      <c r="AN11" s="27" t="s">
        <v>17</v>
      </c>
      <c r="AO11" s="23"/>
      <c r="AP11" s="23"/>
      <c r="AQ11" s="23"/>
      <c r="AR11" s="21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S12" s="18" t="s">
        <v>6</v>
      </c>
    </row>
    <row r="13" s="1" customFormat="1" ht="12" customHeight="1">
      <c r="B13" s="22"/>
      <c r="C13" s="23"/>
      <c r="D13" s="30" t="s">
        <v>27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24</v>
      </c>
      <c r="AL13" s="23"/>
      <c r="AM13" s="23"/>
      <c r="AN13" s="27" t="s">
        <v>17</v>
      </c>
      <c r="AO13" s="23"/>
      <c r="AP13" s="23"/>
      <c r="AQ13" s="23"/>
      <c r="AR13" s="21"/>
      <c r="BS13" s="18" t="s">
        <v>6</v>
      </c>
    </row>
    <row r="14">
      <c r="B14" s="22"/>
      <c r="C14" s="23"/>
      <c r="D14" s="23"/>
      <c r="E14" s="27" t="s">
        <v>25</v>
      </c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30" t="s">
        <v>26</v>
      </c>
      <c r="AL14" s="23"/>
      <c r="AM14" s="23"/>
      <c r="AN14" s="27" t="s">
        <v>17</v>
      </c>
      <c r="AO14" s="23"/>
      <c r="AP14" s="23"/>
      <c r="AQ14" s="23"/>
      <c r="AR14" s="21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S15" s="18" t="s">
        <v>4</v>
      </c>
    </row>
    <row r="16" s="1" customFormat="1" ht="12" customHeight="1">
      <c r="B16" s="22"/>
      <c r="C16" s="23"/>
      <c r="D16" s="30" t="s">
        <v>28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24</v>
      </c>
      <c r="AL16" s="23"/>
      <c r="AM16" s="23"/>
      <c r="AN16" s="27" t="s">
        <v>17</v>
      </c>
      <c r="AO16" s="23"/>
      <c r="AP16" s="23"/>
      <c r="AQ16" s="23"/>
      <c r="AR16" s="21"/>
      <c r="BS16" s="18" t="s">
        <v>4</v>
      </c>
    </row>
    <row r="17" s="1" customFormat="1" ht="18.48" customHeight="1">
      <c r="B17" s="22"/>
      <c r="C17" s="23"/>
      <c r="D17" s="23"/>
      <c r="E17" s="27" t="s">
        <v>29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26</v>
      </c>
      <c r="AL17" s="23"/>
      <c r="AM17" s="23"/>
      <c r="AN17" s="27" t="s">
        <v>17</v>
      </c>
      <c r="AO17" s="23"/>
      <c r="AP17" s="23"/>
      <c r="AQ17" s="23"/>
      <c r="AR17" s="21"/>
      <c r="BS17" s="18" t="s">
        <v>30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S18" s="18" t="s">
        <v>6</v>
      </c>
    </row>
    <row r="19" s="1" customFormat="1" ht="12" customHeight="1">
      <c r="B19" s="22"/>
      <c r="C19" s="23"/>
      <c r="D19" s="30" t="s">
        <v>31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24</v>
      </c>
      <c r="AL19" s="23"/>
      <c r="AM19" s="23"/>
      <c r="AN19" s="27" t="s">
        <v>17</v>
      </c>
      <c r="AO19" s="23"/>
      <c r="AP19" s="23"/>
      <c r="AQ19" s="23"/>
      <c r="AR19" s="21"/>
      <c r="BS19" s="18" t="s">
        <v>6</v>
      </c>
    </row>
    <row r="20" s="1" customFormat="1" ht="18.48" customHeight="1">
      <c r="B20" s="22"/>
      <c r="C20" s="23"/>
      <c r="D20" s="23"/>
      <c r="E20" s="27" t="s">
        <v>29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26</v>
      </c>
      <c r="AL20" s="23"/>
      <c r="AM20" s="23"/>
      <c r="AN20" s="27" t="s">
        <v>17</v>
      </c>
      <c r="AO20" s="23"/>
      <c r="AP20" s="23"/>
      <c r="AQ20" s="23"/>
      <c r="AR20" s="21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</row>
    <row r="22" s="1" customFormat="1" ht="12" customHeight="1">
      <c r="B22" s="22"/>
      <c r="C22" s="23"/>
      <c r="D22" s="30" t="s">
        <v>32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</row>
    <row r="23" s="1" customFormat="1" ht="47.25" customHeight="1">
      <c r="B23" s="22"/>
      <c r="C23" s="23"/>
      <c r="D23" s="23"/>
      <c r="E23" s="31" t="s">
        <v>33</v>
      </c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23"/>
      <c r="AP23" s="23"/>
      <c r="AQ23" s="23"/>
      <c r="AR23" s="21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</row>
    <row r="25" s="1" customFormat="1" ht="6.96" customHeight="1">
      <c r="B25" s="22"/>
      <c r="C25" s="23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3"/>
      <c r="AQ25" s="23"/>
      <c r="AR25" s="21"/>
    </row>
    <row r="26" s="2" customFormat="1" ht="25.92" customHeight="1">
      <c r="A26" s="33"/>
      <c r="B26" s="34"/>
      <c r="C26" s="35"/>
      <c r="D26" s="36" t="s">
        <v>34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ROUND(AG54,2)</f>
        <v>1146323.96</v>
      </c>
      <c r="AL26" s="37"/>
      <c r="AM26" s="37"/>
      <c r="AN26" s="37"/>
      <c r="AO26" s="37"/>
      <c r="AP26" s="35"/>
      <c r="AQ26" s="35"/>
      <c r="AR26" s="39"/>
      <c r="BE26" s="33"/>
    </row>
    <row r="27" s="2" customFormat="1" ht="6.96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9"/>
      <c r="BE27" s="33"/>
    </row>
    <row r="28" s="2" customFormat="1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35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36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37</v>
      </c>
      <c r="AL28" s="40"/>
      <c r="AM28" s="40"/>
      <c r="AN28" s="40"/>
      <c r="AO28" s="40"/>
      <c r="AP28" s="35"/>
      <c r="AQ28" s="35"/>
      <c r="AR28" s="39"/>
      <c r="BE28" s="33"/>
    </row>
    <row r="29" s="3" customFormat="1" ht="14.4" customHeight="1">
      <c r="A29" s="3"/>
      <c r="B29" s="41"/>
      <c r="C29" s="42"/>
      <c r="D29" s="30" t="s">
        <v>38</v>
      </c>
      <c r="E29" s="42"/>
      <c r="F29" s="30" t="s">
        <v>39</v>
      </c>
      <c r="G29" s="42"/>
      <c r="H29" s="42"/>
      <c r="I29" s="42"/>
      <c r="J29" s="42"/>
      <c r="K29" s="42"/>
      <c r="L29" s="43">
        <v>0.20999999999999999</v>
      </c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4">
        <f>ROUND(AZ54, 2)</f>
        <v>1146323.96</v>
      </c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4">
        <f>ROUND(AV54, 2)</f>
        <v>240728.03</v>
      </c>
      <c r="AL29" s="42"/>
      <c r="AM29" s="42"/>
      <c r="AN29" s="42"/>
      <c r="AO29" s="42"/>
      <c r="AP29" s="42"/>
      <c r="AQ29" s="42"/>
      <c r="AR29" s="45"/>
      <c r="BE29" s="3"/>
    </row>
    <row r="30" s="3" customFormat="1" ht="14.4" customHeight="1">
      <c r="A30" s="3"/>
      <c r="B30" s="41"/>
      <c r="C30" s="42"/>
      <c r="D30" s="42"/>
      <c r="E30" s="42"/>
      <c r="F30" s="30" t="s">
        <v>40</v>
      </c>
      <c r="G30" s="42"/>
      <c r="H30" s="42"/>
      <c r="I30" s="42"/>
      <c r="J30" s="42"/>
      <c r="K30" s="42"/>
      <c r="L30" s="43">
        <v>0.14999999999999999</v>
      </c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4">
        <f>ROUND(BA54, 2)</f>
        <v>0</v>
      </c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4">
        <f>ROUND(AW54, 2)</f>
        <v>0</v>
      </c>
      <c r="AL30" s="42"/>
      <c r="AM30" s="42"/>
      <c r="AN30" s="42"/>
      <c r="AO30" s="42"/>
      <c r="AP30" s="42"/>
      <c r="AQ30" s="42"/>
      <c r="AR30" s="45"/>
      <c r="BE30" s="3"/>
    </row>
    <row r="31" hidden="1" s="3" customFormat="1" ht="14.4" customHeight="1">
      <c r="A31" s="3"/>
      <c r="B31" s="41"/>
      <c r="C31" s="42"/>
      <c r="D31" s="42"/>
      <c r="E31" s="42"/>
      <c r="F31" s="30" t="s">
        <v>41</v>
      </c>
      <c r="G31" s="42"/>
      <c r="H31" s="42"/>
      <c r="I31" s="42"/>
      <c r="J31" s="42"/>
      <c r="K31" s="42"/>
      <c r="L31" s="43">
        <v>0.20999999999999999</v>
      </c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4">
        <f>ROUND(BB54, 2)</f>
        <v>0</v>
      </c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4">
        <v>0</v>
      </c>
      <c r="AL31" s="42"/>
      <c r="AM31" s="42"/>
      <c r="AN31" s="42"/>
      <c r="AO31" s="42"/>
      <c r="AP31" s="42"/>
      <c r="AQ31" s="42"/>
      <c r="AR31" s="45"/>
      <c r="BE31" s="3"/>
    </row>
    <row r="32" hidden="1" s="3" customFormat="1" ht="14.4" customHeight="1">
      <c r="A32" s="3"/>
      <c r="B32" s="41"/>
      <c r="C32" s="42"/>
      <c r="D32" s="42"/>
      <c r="E32" s="42"/>
      <c r="F32" s="30" t="s">
        <v>42</v>
      </c>
      <c r="G32" s="42"/>
      <c r="H32" s="42"/>
      <c r="I32" s="42"/>
      <c r="J32" s="42"/>
      <c r="K32" s="42"/>
      <c r="L32" s="43">
        <v>0.14999999999999999</v>
      </c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4">
        <f>ROUND(BC54, 2)</f>
        <v>0</v>
      </c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4">
        <v>0</v>
      </c>
      <c r="AL32" s="42"/>
      <c r="AM32" s="42"/>
      <c r="AN32" s="42"/>
      <c r="AO32" s="42"/>
      <c r="AP32" s="42"/>
      <c r="AQ32" s="42"/>
      <c r="AR32" s="45"/>
      <c r="BE32" s="3"/>
    </row>
    <row r="33" hidden="1" s="3" customFormat="1" ht="14.4" customHeight="1">
      <c r="A33" s="3"/>
      <c r="B33" s="41"/>
      <c r="C33" s="42"/>
      <c r="D33" s="42"/>
      <c r="E33" s="42"/>
      <c r="F33" s="30" t="s">
        <v>43</v>
      </c>
      <c r="G33" s="42"/>
      <c r="H33" s="42"/>
      <c r="I33" s="42"/>
      <c r="J33" s="42"/>
      <c r="K33" s="42"/>
      <c r="L33" s="43">
        <v>0</v>
      </c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4">
        <f>ROUND(BD54, 2)</f>
        <v>0</v>
      </c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4">
        <v>0</v>
      </c>
      <c r="AL33" s="42"/>
      <c r="AM33" s="42"/>
      <c r="AN33" s="42"/>
      <c r="AO33" s="42"/>
      <c r="AP33" s="42"/>
      <c r="AQ33" s="42"/>
      <c r="AR33" s="45"/>
      <c r="BE33" s="3"/>
    </row>
    <row r="34" s="2" customFormat="1" ht="6.96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9"/>
      <c r="BE34" s="33"/>
    </row>
    <row r="35" s="2" customFormat="1" ht="25.92" customHeight="1">
      <c r="A35" s="33"/>
      <c r="B35" s="34"/>
      <c r="C35" s="46"/>
      <c r="D35" s="47" t="s">
        <v>44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45</v>
      </c>
      <c r="U35" s="48"/>
      <c r="V35" s="48"/>
      <c r="W35" s="48"/>
      <c r="X35" s="50" t="s">
        <v>46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1387051.99</v>
      </c>
      <c r="AL35" s="48"/>
      <c r="AM35" s="48"/>
      <c r="AN35" s="48"/>
      <c r="AO35" s="52"/>
      <c r="AP35" s="46"/>
      <c r="AQ35" s="46"/>
      <c r="AR35" s="39"/>
      <c r="BE35" s="33"/>
    </row>
    <row r="36" s="2" customFormat="1" ht="6.96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9"/>
      <c r="BE36" s="33"/>
    </row>
    <row r="37" s="2" customFormat="1" ht="6.96" customHeight="1">
      <c r="A37" s="33"/>
      <c r="B37" s="53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  <c r="AR37" s="39"/>
      <c r="BE37" s="33"/>
    </row>
    <row r="41" s="2" customFormat="1" ht="6.96" customHeight="1">
      <c r="A41" s="33"/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39"/>
      <c r="BE41" s="33"/>
    </row>
    <row r="42" s="2" customFormat="1" ht="24.96" customHeight="1">
      <c r="A42" s="33"/>
      <c r="B42" s="34"/>
      <c r="C42" s="24" t="s">
        <v>47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9"/>
      <c r="BE42" s="33"/>
    </row>
    <row r="43" s="2" customFormat="1" ht="6.96" customHeight="1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9"/>
      <c r="BE43" s="33"/>
    </row>
    <row r="44" s="4" customFormat="1" ht="12" customHeight="1">
      <c r="A44" s="4"/>
      <c r="B44" s="57"/>
      <c r="C44" s="30" t="s">
        <v>12</v>
      </c>
      <c r="D44" s="58"/>
      <c r="E44" s="58"/>
      <c r="F44" s="58"/>
      <c r="G44" s="58"/>
      <c r="H44" s="58"/>
      <c r="I44" s="58"/>
      <c r="J44" s="58"/>
      <c r="K44" s="58"/>
      <c r="L44" s="58" t="str">
        <f>K5</f>
        <v>110_2023</v>
      </c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/>
      <c r="AQ44" s="58"/>
      <c r="AR44" s="59"/>
      <c r="BE44" s="4"/>
    </row>
    <row r="45" s="5" customFormat="1" ht="36.96" customHeight="1">
      <c r="A45" s="5"/>
      <c r="B45" s="60"/>
      <c r="C45" s="61" t="s">
        <v>14</v>
      </c>
      <c r="D45" s="62"/>
      <c r="E45" s="62"/>
      <c r="F45" s="62"/>
      <c r="G45" s="62"/>
      <c r="H45" s="62"/>
      <c r="I45" s="62"/>
      <c r="J45" s="62"/>
      <c r="K45" s="62"/>
      <c r="L45" s="63" t="str">
        <f>K6</f>
        <v xml:space="preserve">Podkrovní vestavba č.p. 1, na parcele č.  st.7, v Českém Brodě_ D.1.4.2_UT</v>
      </c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4"/>
      <c r="BE45" s="5"/>
    </row>
    <row r="46" s="2" customFormat="1" ht="6.96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9"/>
      <c r="BE46" s="33"/>
    </row>
    <row r="47" s="2" customFormat="1" ht="12" customHeight="1">
      <c r="A47" s="33"/>
      <c r="B47" s="34"/>
      <c r="C47" s="30" t="s">
        <v>19</v>
      </c>
      <c r="D47" s="35"/>
      <c r="E47" s="35"/>
      <c r="F47" s="35"/>
      <c r="G47" s="35"/>
      <c r="H47" s="35"/>
      <c r="I47" s="35"/>
      <c r="J47" s="35"/>
      <c r="K47" s="35"/>
      <c r="L47" s="65" t="str">
        <f>IF(K8="","",K8)</f>
        <v>Český Brod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0" t="s">
        <v>21</v>
      </c>
      <c r="AJ47" s="35"/>
      <c r="AK47" s="35"/>
      <c r="AL47" s="35"/>
      <c r="AM47" s="66" t="str">
        <f>IF(AN8= "","",AN8)</f>
        <v>12. 9. 2023</v>
      </c>
      <c r="AN47" s="66"/>
      <c r="AO47" s="35"/>
      <c r="AP47" s="35"/>
      <c r="AQ47" s="35"/>
      <c r="AR47" s="39"/>
      <c r="BE47" s="33"/>
    </row>
    <row r="48" s="2" customFormat="1" ht="6.96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9"/>
      <c r="BE48" s="33"/>
    </row>
    <row r="49" s="2" customFormat="1" ht="15.15" customHeight="1">
      <c r="A49" s="33"/>
      <c r="B49" s="34"/>
      <c r="C49" s="30" t="s">
        <v>23</v>
      </c>
      <c r="D49" s="35"/>
      <c r="E49" s="35"/>
      <c r="F49" s="35"/>
      <c r="G49" s="35"/>
      <c r="H49" s="35"/>
      <c r="I49" s="35"/>
      <c r="J49" s="35"/>
      <c r="K49" s="35"/>
      <c r="L49" s="58" t="str">
        <f>IF(E11= "","",E11)</f>
        <v xml:space="preserve"> 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0" t="s">
        <v>28</v>
      </c>
      <c r="AJ49" s="35"/>
      <c r="AK49" s="35"/>
      <c r="AL49" s="35"/>
      <c r="AM49" s="67" t="str">
        <f>IF(E17="","",E17)</f>
        <v>Ing. JIndřich Horyna</v>
      </c>
      <c r="AN49" s="58"/>
      <c r="AO49" s="58"/>
      <c r="AP49" s="58"/>
      <c r="AQ49" s="35"/>
      <c r="AR49" s="39"/>
      <c r="AS49" s="68" t="s">
        <v>48</v>
      </c>
      <c r="AT49" s="69"/>
      <c r="AU49" s="70"/>
      <c r="AV49" s="70"/>
      <c r="AW49" s="70"/>
      <c r="AX49" s="70"/>
      <c r="AY49" s="70"/>
      <c r="AZ49" s="70"/>
      <c r="BA49" s="70"/>
      <c r="BB49" s="70"/>
      <c r="BC49" s="70"/>
      <c r="BD49" s="71"/>
      <c r="BE49" s="33"/>
    </row>
    <row r="50" s="2" customFormat="1" ht="15.15" customHeight="1">
      <c r="A50" s="33"/>
      <c r="B50" s="34"/>
      <c r="C50" s="30" t="s">
        <v>27</v>
      </c>
      <c r="D50" s="35"/>
      <c r="E50" s="35"/>
      <c r="F50" s="35"/>
      <c r="G50" s="35"/>
      <c r="H50" s="35"/>
      <c r="I50" s="35"/>
      <c r="J50" s="35"/>
      <c r="K50" s="35"/>
      <c r="L50" s="58" t="str">
        <f>IF(E14="","",E14)</f>
        <v xml:space="preserve"> </v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0" t="s">
        <v>31</v>
      </c>
      <c r="AJ50" s="35"/>
      <c r="AK50" s="35"/>
      <c r="AL50" s="35"/>
      <c r="AM50" s="67" t="str">
        <f>IF(E20="","",E20)</f>
        <v>Ing. JIndřich Horyna</v>
      </c>
      <c r="AN50" s="58"/>
      <c r="AO50" s="58"/>
      <c r="AP50" s="58"/>
      <c r="AQ50" s="35"/>
      <c r="AR50" s="39"/>
      <c r="AS50" s="72"/>
      <c r="AT50" s="73"/>
      <c r="AU50" s="74"/>
      <c r="AV50" s="74"/>
      <c r="AW50" s="74"/>
      <c r="AX50" s="74"/>
      <c r="AY50" s="74"/>
      <c r="AZ50" s="74"/>
      <c r="BA50" s="74"/>
      <c r="BB50" s="74"/>
      <c r="BC50" s="74"/>
      <c r="BD50" s="75"/>
      <c r="BE50" s="33"/>
    </row>
    <row r="51" s="2" customFormat="1" ht="10.8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9"/>
      <c r="AS51" s="76"/>
      <c r="AT51" s="77"/>
      <c r="AU51" s="78"/>
      <c r="AV51" s="78"/>
      <c r="AW51" s="78"/>
      <c r="AX51" s="78"/>
      <c r="AY51" s="78"/>
      <c r="AZ51" s="78"/>
      <c r="BA51" s="78"/>
      <c r="BB51" s="78"/>
      <c r="BC51" s="78"/>
      <c r="BD51" s="79"/>
      <c r="BE51" s="33"/>
    </row>
    <row r="52" s="2" customFormat="1" ht="29.28" customHeight="1">
      <c r="A52" s="33"/>
      <c r="B52" s="34"/>
      <c r="C52" s="80" t="s">
        <v>49</v>
      </c>
      <c r="D52" s="81"/>
      <c r="E52" s="81"/>
      <c r="F52" s="81"/>
      <c r="G52" s="81"/>
      <c r="H52" s="82"/>
      <c r="I52" s="83" t="s">
        <v>50</v>
      </c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  <c r="AA52" s="81"/>
      <c r="AB52" s="81"/>
      <c r="AC52" s="81"/>
      <c r="AD52" s="81"/>
      <c r="AE52" s="81"/>
      <c r="AF52" s="81"/>
      <c r="AG52" s="84" t="s">
        <v>51</v>
      </c>
      <c r="AH52" s="81"/>
      <c r="AI52" s="81"/>
      <c r="AJ52" s="81"/>
      <c r="AK52" s="81"/>
      <c r="AL52" s="81"/>
      <c r="AM52" s="81"/>
      <c r="AN52" s="83" t="s">
        <v>52</v>
      </c>
      <c r="AO52" s="81"/>
      <c r="AP52" s="81"/>
      <c r="AQ52" s="85" t="s">
        <v>53</v>
      </c>
      <c r="AR52" s="39"/>
      <c r="AS52" s="86" t="s">
        <v>54</v>
      </c>
      <c r="AT52" s="87" t="s">
        <v>55</v>
      </c>
      <c r="AU52" s="87" t="s">
        <v>56</v>
      </c>
      <c r="AV52" s="87" t="s">
        <v>57</v>
      </c>
      <c r="AW52" s="87" t="s">
        <v>58</v>
      </c>
      <c r="AX52" s="87" t="s">
        <v>59</v>
      </c>
      <c r="AY52" s="87" t="s">
        <v>60</v>
      </c>
      <c r="AZ52" s="87" t="s">
        <v>61</v>
      </c>
      <c r="BA52" s="87" t="s">
        <v>62</v>
      </c>
      <c r="BB52" s="87" t="s">
        <v>63</v>
      </c>
      <c r="BC52" s="87" t="s">
        <v>64</v>
      </c>
      <c r="BD52" s="88" t="s">
        <v>65</v>
      </c>
      <c r="BE52" s="33"/>
    </row>
    <row r="53" s="2" customFormat="1" ht="10.8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9"/>
      <c r="AS53" s="89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1"/>
      <c r="BE53" s="33"/>
    </row>
    <row r="54" s="6" customFormat="1" ht="32.4" customHeight="1">
      <c r="A54" s="6"/>
      <c r="B54" s="92"/>
      <c r="C54" s="93" t="s">
        <v>66</v>
      </c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4"/>
      <c r="AB54" s="94"/>
      <c r="AC54" s="94"/>
      <c r="AD54" s="94"/>
      <c r="AE54" s="94"/>
      <c r="AF54" s="94"/>
      <c r="AG54" s="95">
        <f>ROUND(AG55,2)</f>
        <v>1146323.96</v>
      </c>
      <c r="AH54" s="95"/>
      <c r="AI54" s="95"/>
      <c r="AJ54" s="95"/>
      <c r="AK54" s="95"/>
      <c r="AL54" s="95"/>
      <c r="AM54" s="95"/>
      <c r="AN54" s="96">
        <f>SUM(AG54,AT54)</f>
        <v>1387051.99</v>
      </c>
      <c r="AO54" s="96"/>
      <c r="AP54" s="96"/>
      <c r="AQ54" s="97" t="s">
        <v>17</v>
      </c>
      <c r="AR54" s="98"/>
      <c r="AS54" s="99">
        <f>ROUND(AS55,2)</f>
        <v>0</v>
      </c>
      <c r="AT54" s="100">
        <f>ROUND(SUM(AV54:AW54),2)</f>
        <v>240728.03</v>
      </c>
      <c r="AU54" s="101">
        <f>ROUND(AU55,5)</f>
        <v>309.21008</v>
      </c>
      <c r="AV54" s="100">
        <f>ROUND(AZ54*L29,2)</f>
        <v>240728.03</v>
      </c>
      <c r="AW54" s="100">
        <f>ROUND(BA54*L30,2)</f>
        <v>0</v>
      </c>
      <c r="AX54" s="100">
        <f>ROUND(BB54*L29,2)</f>
        <v>0</v>
      </c>
      <c r="AY54" s="100">
        <f>ROUND(BC54*L30,2)</f>
        <v>0</v>
      </c>
      <c r="AZ54" s="100">
        <f>ROUND(AZ55,2)</f>
        <v>1146323.96</v>
      </c>
      <c r="BA54" s="100">
        <f>ROUND(BA55,2)</f>
        <v>0</v>
      </c>
      <c r="BB54" s="100">
        <f>ROUND(BB55,2)</f>
        <v>0</v>
      </c>
      <c r="BC54" s="100">
        <f>ROUND(BC55,2)</f>
        <v>0</v>
      </c>
      <c r="BD54" s="102">
        <f>ROUND(BD55,2)</f>
        <v>0</v>
      </c>
      <c r="BE54" s="6"/>
      <c r="BS54" s="103" t="s">
        <v>67</v>
      </c>
      <c r="BT54" s="103" t="s">
        <v>68</v>
      </c>
      <c r="BV54" s="103" t="s">
        <v>69</v>
      </c>
      <c r="BW54" s="103" t="s">
        <v>5</v>
      </c>
      <c r="BX54" s="103" t="s">
        <v>70</v>
      </c>
      <c r="CL54" s="103" t="s">
        <v>17</v>
      </c>
    </row>
    <row r="55" s="7" customFormat="1" ht="24.75" customHeight="1">
      <c r="A55" s="104" t="s">
        <v>71</v>
      </c>
      <c r="B55" s="105"/>
      <c r="C55" s="106"/>
      <c r="D55" s="107" t="s">
        <v>13</v>
      </c>
      <c r="E55" s="107"/>
      <c r="F55" s="107"/>
      <c r="G55" s="107"/>
      <c r="H55" s="107"/>
      <c r="I55" s="108"/>
      <c r="J55" s="107" t="s">
        <v>15</v>
      </c>
      <c r="K55" s="107"/>
      <c r="L55" s="107"/>
      <c r="M55" s="107"/>
      <c r="N55" s="107"/>
      <c r="O55" s="107"/>
      <c r="P55" s="107"/>
      <c r="Q55" s="107"/>
      <c r="R55" s="107"/>
      <c r="S55" s="107"/>
      <c r="T55" s="107"/>
      <c r="U55" s="107"/>
      <c r="V55" s="107"/>
      <c r="W55" s="107"/>
      <c r="X55" s="107"/>
      <c r="Y55" s="107"/>
      <c r="Z55" s="107"/>
      <c r="AA55" s="107"/>
      <c r="AB55" s="107"/>
      <c r="AC55" s="107"/>
      <c r="AD55" s="107"/>
      <c r="AE55" s="107"/>
      <c r="AF55" s="107"/>
      <c r="AG55" s="109">
        <f>'110_2023 - Podkrovní vest...'!J28</f>
        <v>1146323.96</v>
      </c>
      <c r="AH55" s="108"/>
      <c r="AI55" s="108"/>
      <c r="AJ55" s="108"/>
      <c r="AK55" s="108"/>
      <c r="AL55" s="108"/>
      <c r="AM55" s="108"/>
      <c r="AN55" s="109">
        <f>SUM(AG55,AT55)</f>
        <v>1387051.99</v>
      </c>
      <c r="AO55" s="108"/>
      <c r="AP55" s="108"/>
      <c r="AQ55" s="110" t="s">
        <v>72</v>
      </c>
      <c r="AR55" s="111"/>
      <c r="AS55" s="112">
        <v>0</v>
      </c>
      <c r="AT55" s="113">
        <f>ROUND(SUM(AV55:AW55),2)</f>
        <v>240728.03</v>
      </c>
      <c r="AU55" s="114">
        <f>'110_2023 - Podkrovní vest...'!P82</f>
        <v>309.21008200000006</v>
      </c>
      <c r="AV55" s="113">
        <f>'110_2023 - Podkrovní vest...'!J31</f>
        <v>240728.03</v>
      </c>
      <c r="AW55" s="113">
        <f>'110_2023 - Podkrovní vest...'!J32</f>
        <v>0</v>
      </c>
      <c r="AX55" s="113">
        <f>'110_2023 - Podkrovní vest...'!J33</f>
        <v>0</v>
      </c>
      <c r="AY55" s="113">
        <f>'110_2023 - Podkrovní vest...'!J34</f>
        <v>0</v>
      </c>
      <c r="AZ55" s="113">
        <f>'110_2023 - Podkrovní vest...'!F31</f>
        <v>1146323.96</v>
      </c>
      <c r="BA55" s="113">
        <f>'110_2023 - Podkrovní vest...'!F32</f>
        <v>0</v>
      </c>
      <c r="BB55" s="113">
        <f>'110_2023 - Podkrovní vest...'!F33</f>
        <v>0</v>
      </c>
      <c r="BC55" s="113">
        <f>'110_2023 - Podkrovní vest...'!F34</f>
        <v>0</v>
      </c>
      <c r="BD55" s="115">
        <f>'110_2023 - Podkrovní vest...'!F35</f>
        <v>0</v>
      </c>
      <c r="BE55" s="7"/>
      <c r="BT55" s="116" t="s">
        <v>73</v>
      </c>
      <c r="BU55" s="116" t="s">
        <v>74</v>
      </c>
      <c r="BV55" s="116" t="s">
        <v>69</v>
      </c>
      <c r="BW55" s="116" t="s">
        <v>5</v>
      </c>
      <c r="BX55" s="116" t="s">
        <v>70</v>
      </c>
      <c r="CL55" s="116" t="s">
        <v>17</v>
      </c>
    </row>
    <row r="56" s="2" customFormat="1" ht="30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9"/>
      <c r="AS56" s="33"/>
      <c r="AT56" s="33"/>
      <c r="AU56" s="33"/>
      <c r="AV56" s="33"/>
      <c r="AW56" s="33"/>
      <c r="AX56" s="33"/>
      <c r="AY56" s="33"/>
      <c r="AZ56" s="33"/>
      <c r="BA56" s="33"/>
      <c r="BB56" s="33"/>
      <c r="BC56" s="33"/>
      <c r="BD56" s="33"/>
      <c r="BE56" s="33"/>
    </row>
    <row r="57" s="2" customFormat="1" ht="6.96" customHeight="1">
      <c r="A57" s="33"/>
      <c r="B57" s="53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4"/>
      <c r="AB57" s="54"/>
      <c r="AC57" s="54"/>
      <c r="AD57" s="54"/>
      <c r="AE57" s="54"/>
      <c r="AF57" s="54"/>
      <c r="AG57" s="54"/>
      <c r="AH57" s="54"/>
      <c r="AI57" s="54"/>
      <c r="AJ57" s="54"/>
      <c r="AK57" s="54"/>
      <c r="AL57" s="54"/>
      <c r="AM57" s="54"/>
      <c r="AN57" s="54"/>
      <c r="AO57" s="54"/>
      <c r="AP57" s="54"/>
      <c r="AQ57" s="54"/>
      <c r="AR57" s="39"/>
      <c r="AS57" s="33"/>
      <c r="AT57" s="33"/>
      <c r="AU57" s="33"/>
      <c r="AV57" s="33"/>
      <c r="AW57" s="33"/>
      <c r="AX57" s="33"/>
      <c r="AY57" s="33"/>
      <c r="AZ57" s="33"/>
      <c r="BA57" s="33"/>
      <c r="BB57" s="33"/>
      <c r="BC57" s="33"/>
      <c r="BD57" s="33"/>
      <c r="BE57" s="33"/>
    </row>
  </sheetData>
  <sheetProtection sheet="1" formatColumns="0" formatRows="0" objects="1" scenarios="1" spinCount="100000" saltValue="F2dVaEkWdUxgbZdiRjioNaD2rwsDOZVtDzEqOnES99LoYy7yepRO5lZr3AcHbBy1v68pUh6AHMGvTitwgcic0A==" hashValue="mwFR5vxP5MLRIv4QOwVRmByBySj1rrpsRrk8fmIJQ641tnMKSOdW7UK/mWxzsycNYB+Ui2H2dD2E8AZk3YtUHA==" algorithmName="SHA-512" password="CC35"/>
  <mergeCells count="40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110_2023 - Podkrovní vest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3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5</v>
      </c>
    </row>
    <row r="3" s="1" customFormat="1" ht="6.96" customHeight="1">
      <c r="B3" s="117"/>
      <c r="C3" s="118"/>
      <c r="D3" s="118"/>
      <c r="E3" s="118"/>
      <c r="F3" s="118"/>
      <c r="G3" s="118"/>
      <c r="H3" s="118"/>
      <c r="I3" s="118"/>
      <c r="J3" s="118"/>
      <c r="K3" s="118"/>
      <c r="L3" s="21"/>
      <c r="AT3" s="18" t="s">
        <v>75</v>
      </c>
    </row>
    <row r="4" s="1" customFormat="1" ht="24.96" customHeight="1">
      <c r="B4" s="21"/>
      <c r="D4" s="119" t="s">
        <v>76</v>
      </c>
      <c r="L4" s="21"/>
      <c r="M4" s="120" t="s">
        <v>10</v>
      </c>
      <c r="AT4" s="18" t="s">
        <v>4</v>
      </c>
    </row>
    <row r="5" s="1" customFormat="1" ht="6.96" customHeight="1">
      <c r="B5" s="21"/>
      <c r="L5" s="21"/>
    </row>
    <row r="6" s="2" customFormat="1" ht="12" customHeight="1">
      <c r="A6" s="33"/>
      <c r="B6" s="39"/>
      <c r="C6" s="33"/>
      <c r="D6" s="121" t="s">
        <v>14</v>
      </c>
      <c r="E6" s="33"/>
      <c r="F6" s="33"/>
      <c r="G6" s="33"/>
      <c r="H6" s="33"/>
      <c r="I6" s="33"/>
      <c r="J6" s="33"/>
      <c r="K6" s="33"/>
      <c r="L6" s="122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</row>
    <row r="7" s="2" customFormat="1" ht="16.5" customHeight="1">
      <c r="A7" s="33"/>
      <c r="B7" s="39"/>
      <c r="C7" s="33"/>
      <c r="D7" s="33"/>
      <c r="E7" s="123" t="s">
        <v>15</v>
      </c>
      <c r="F7" s="33"/>
      <c r="G7" s="33"/>
      <c r="H7" s="33"/>
      <c r="I7" s="33"/>
      <c r="J7" s="33"/>
      <c r="K7" s="33"/>
      <c r="L7" s="122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</row>
    <row r="8" s="2" customFormat="1">
      <c r="A8" s="33"/>
      <c r="B8" s="39"/>
      <c r="C8" s="33"/>
      <c r="D8" s="33"/>
      <c r="E8" s="33"/>
      <c r="F8" s="33"/>
      <c r="G8" s="33"/>
      <c r="H8" s="33"/>
      <c r="I8" s="33"/>
      <c r="J8" s="33"/>
      <c r="K8" s="33"/>
      <c r="L8" s="122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2" customHeight="1">
      <c r="A9" s="33"/>
      <c r="B9" s="39"/>
      <c r="C9" s="33"/>
      <c r="D9" s="121" t="s">
        <v>16</v>
      </c>
      <c r="E9" s="33"/>
      <c r="F9" s="124" t="s">
        <v>17</v>
      </c>
      <c r="G9" s="33"/>
      <c r="H9" s="33"/>
      <c r="I9" s="121" t="s">
        <v>18</v>
      </c>
      <c r="J9" s="124" t="s">
        <v>17</v>
      </c>
      <c r="K9" s="33"/>
      <c r="L9" s="122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 ht="12" customHeight="1">
      <c r="A10" s="33"/>
      <c r="B10" s="39"/>
      <c r="C10" s="33"/>
      <c r="D10" s="121" t="s">
        <v>19</v>
      </c>
      <c r="E10" s="33"/>
      <c r="F10" s="124" t="s">
        <v>20</v>
      </c>
      <c r="G10" s="33"/>
      <c r="H10" s="33"/>
      <c r="I10" s="121" t="s">
        <v>21</v>
      </c>
      <c r="J10" s="125" t="str">
        <f>'Rekapitulace stavby'!AN8</f>
        <v>12. 9. 2023</v>
      </c>
      <c r="K10" s="33"/>
      <c r="L10" s="122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0.8" customHeight="1">
      <c r="A11" s="33"/>
      <c r="B11" s="39"/>
      <c r="C11" s="33"/>
      <c r="D11" s="33"/>
      <c r="E11" s="33"/>
      <c r="F11" s="33"/>
      <c r="G11" s="33"/>
      <c r="H11" s="33"/>
      <c r="I11" s="33"/>
      <c r="J11" s="33"/>
      <c r="K11" s="33"/>
      <c r="L11" s="122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9"/>
      <c r="C12" s="33"/>
      <c r="D12" s="121" t="s">
        <v>23</v>
      </c>
      <c r="E12" s="33"/>
      <c r="F12" s="33"/>
      <c r="G12" s="33"/>
      <c r="H12" s="33"/>
      <c r="I12" s="121" t="s">
        <v>24</v>
      </c>
      <c r="J12" s="124" t="str">
        <f>IF('Rekapitulace stavby'!AN10="","",'Rekapitulace stavby'!AN10)</f>
        <v/>
      </c>
      <c r="K12" s="33"/>
      <c r="L12" s="122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8" customHeight="1">
      <c r="A13" s="33"/>
      <c r="B13" s="39"/>
      <c r="C13" s="33"/>
      <c r="D13" s="33"/>
      <c r="E13" s="124" t="str">
        <f>IF('Rekapitulace stavby'!E11="","",'Rekapitulace stavby'!E11)</f>
        <v xml:space="preserve"> </v>
      </c>
      <c r="F13" s="33"/>
      <c r="G13" s="33"/>
      <c r="H13" s="33"/>
      <c r="I13" s="121" t="s">
        <v>26</v>
      </c>
      <c r="J13" s="124" t="str">
        <f>IF('Rekapitulace stavby'!AN11="","",'Rekapitulace stavby'!AN11)</f>
        <v/>
      </c>
      <c r="K13" s="33"/>
      <c r="L13" s="122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6.96" customHeight="1">
      <c r="A14" s="33"/>
      <c r="B14" s="39"/>
      <c r="C14" s="33"/>
      <c r="D14" s="33"/>
      <c r="E14" s="33"/>
      <c r="F14" s="33"/>
      <c r="G14" s="33"/>
      <c r="H14" s="33"/>
      <c r="I14" s="33"/>
      <c r="J14" s="33"/>
      <c r="K14" s="33"/>
      <c r="L14" s="122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2" customHeight="1">
      <c r="A15" s="33"/>
      <c r="B15" s="39"/>
      <c r="C15" s="33"/>
      <c r="D15" s="121" t="s">
        <v>27</v>
      </c>
      <c r="E15" s="33"/>
      <c r="F15" s="33"/>
      <c r="G15" s="33"/>
      <c r="H15" s="33"/>
      <c r="I15" s="121" t="s">
        <v>24</v>
      </c>
      <c r="J15" s="124" t="str">
        <f>'Rekapitulace stavby'!AN13</f>
        <v/>
      </c>
      <c r="K15" s="33"/>
      <c r="L15" s="122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18" customHeight="1">
      <c r="A16" s="33"/>
      <c r="B16" s="39"/>
      <c r="C16" s="33"/>
      <c r="D16" s="33"/>
      <c r="E16" s="124" t="str">
        <f>'Rekapitulace stavby'!E14</f>
        <v xml:space="preserve"> </v>
      </c>
      <c r="F16" s="124"/>
      <c r="G16" s="124"/>
      <c r="H16" s="124"/>
      <c r="I16" s="121" t="s">
        <v>26</v>
      </c>
      <c r="J16" s="124" t="str">
        <f>'Rekapitulace stavby'!AN14</f>
        <v/>
      </c>
      <c r="K16" s="33"/>
      <c r="L16" s="122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6.96" customHeight="1">
      <c r="A17" s="33"/>
      <c r="B17" s="39"/>
      <c r="C17" s="33"/>
      <c r="D17" s="33"/>
      <c r="E17" s="33"/>
      <c r="F17" s="33"/>
      <c r="G17" s="33"/>
      <c r="H17" s="33"/>
      <c r="I17" s="33"/>
      <c r="J17" s="33"/>
      <c r="K17" s="33"/>
      <c r="L17" s="122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2" customHeight="1">
      <c r="A18" s="33"/>
      <c r="B18" s="39"/>
      <c r="C18" s="33"/>
      <c r="D18" s="121" t="s">
        <v>28</v>
      </c>
      <c r="E18" s="33"/>
      <c r="F18" s="33"/>
      <c r="G18" s="33"/>
      <c r="H18" s="33"/>
      <c r="I18" s="121" t="s">
        <v>24</v>
      </c>
      <c r="J18" s="124" t="s">
        <v>17</v>
      </c>
      <c r="K18" s="33"/>
      <c r="L18" s="122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18" customHeight="1">
      <c r="A19" s="33"/>
      <c r="B19" s="39"/>
      <c r="C19" s="33"/>
      <c r="D19" s="33"/>
      <c r="E19" s="124" t="s">
        <v>29</v>
      </c>
      <c r="F19" s="33"/>
      <c r="G19" s="33"/>
      <c r="H19" s="33"/>
      <c r="I19" s="121" t="s">
        <v>26</v>
      </c>
      <c r="J19" s="124" t="s">
        <v>17</v>
      </c>
      <c r="K19" s="33"/>
      <c r="L19" s="122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6.96" customHeight="1">
      <c r="A20" s="33"/>
      <c r="B20" s="39"/>
      <c r="C20" s="33"/>
      <c r="D20" s="33"/>
      <c r="E20" s="33"/>
      <c r="F20" s="33"/>
      <c r="G20" s="33"/>
      <c r="H20" s="33"/>
      <c r="I20" s="33"/>
      <c r="J20" s="33"/>
      <c r="K20" s="33"/>
      <c r="L20" s="122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2" customHeight="1">
      <c r="A21" s="33"/>
      <c r="B21" s="39"/>
      <c r="C21" s="33"/>
      <c r="D21" s="121" t="s">
        <v>31</v>
      </c>
      <c r="E21" s="33"/>
      <c r="F21" s="33"/>
      <c r="G21" s="33"/>
      <c r="H21" s="33"/>
      <c r="I21" s="121" t="s">
        <v>24</v>
      </c>
      <c r="J21" s="124" t="s">
        <v>17</v>
      </c>
      <c r="K21" s="33"/>
      <c r="L21" s="122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18" customHeight="1">
      <c r="A22" s="33"/>
      <c r="B22" s="39"/>
      <c r="C22" s="33"/>
      <c r="D22" s="33"/>
      <c r="E22" s="124" t="s">
        <v>29</v>
      </c>
      <c r="F22" s="33"/>
      <c r="G22" s="33"/>
      <c r="H22" s="33"/>
      <c r="I22" s="121" t="s">
        <v>26</v>
      </c>
      <c r="J22" s="124" t="s">
        <v>17</v>
      </c>
      <c r="K22" s="33"/>
      <c r="L22" s="122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6.96" customHeight="1">
      <c r="A23" s="33"/>
      <c r="B23" s="39"/>
      <c r="C23" s="33"/>
      <c r="D23" s="33"/>
      <c r="E23" s="33"/>
      <c r="F23" s="33"/>
      <c r="G23" s="33"/>
      <c r="H23" s="33"/>
      <c r="I23" s="33"/>
      <c r="J23" s="33"/>
      <c r="K23" s="33"/>
      <c r="L23" s="122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2" customHeight="1">
      <c r="A24" s="33"/>
      <c r="B24" s="39"/>
      <c r="C24" s="33"/>
      <c r="D24" s="121" t="s">
        <v>32</v>
      </c>
      <c r="E24" s="33"/>
      <c r="F24" s="33"/>
      <c r="G24" s="33"/>
      <c r="H24" s="33"/>
      <c r="I24" s="33"/>
      <c r="J24" s="33"/>
      <c r="K24" s="33"/>
      <c r="L24" s="122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8" customFormat="1" ht="47.25" customHeight="1">
      <c r="A25" s="126"/>
      <c r="B25" s="127"/>
      <c r="C25" s="126"/>
      <c r="D25" s="126"/>
      <c r="E25" s="128" t="s">
        <v>33</v>
      </c>
      <c r="F25" s="128"/>
      <c r="G25" s="128"/>
      <c r="H25" s="128"/>
      <c r="I25" s="126"/>
      <c r="J25" s="126"/>
      <c r="K25" s="126"/>
      <c r="L25" s="129"/>
      <c r="S25" s="126"/>
      <c r="T25" s="126"/>
      <c r="U25" s="126"/>
      <c r="V25" s="126"/>
      <c r="W25" s="126"/>
      <c r="X25" s="126"/>
      <c r="Y25" s="126"/>
      <c r="Z25" s="126"/>
      <c r="AA25" s="126"/>
      <c r="AB25" s="126"/>
      <c r="AC25" s="126"/>
      <c r="AD25" s="126"/>
      <c r="AE25" s="126"/>
    </row>
    <row r="26" s="2" customFormat="1" ht="6.96" customHeight="1">
      <c r="A26" s="33"/>
      <c r="B26" s="39"/>
      <c r="C26" s="33"/>
      <c r="D26" s="33"/>
      <c r="E26" s="33"/>
      <c r="F26" s="33"/>
      <c r="G26" s="33"/>
      <c r="H26" s="33"/>
      <c r="I26" s="33"/>
      <c r="J26" s="33"/>
      <c r="K26" s="33"/>
      <c r="L26" s="122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2" customFormat="1" ht="6.96" customHeight="1">
      <c r="A27" s="33"/>
      <c r="B27" s="39"/>
      <c r="C27" s="33"/>
      <c r="D27" s="130"/>
      <c r="E27" s="130"/>
      <c r="F27" s="130"/>
      <c r="G27" s="130"/>
      <c r="H27" s="130"/>
      <c r="I27" s="130"/>
      <c r="J27" s="130"/>
      <c r="K27" s="130"/>
      <c r="L27" s="122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="2" customFormat="1" ht="25.44" customHeight="1">
      <c r="A28" s="33"/>
      <c r="B28" s="39"/>
      <c r="C28" s="33"/>
      <c r="D28" s="131" t="s">
        <v>34</v>
      </c>
      <c r="E28" s="33"/>
      <c r="F28" s="33"/>
      <c r="G28" s="33"/>
      <c r="H28" s="33"/>
      <c r="I28" s="33"/>
      <c r="J28" s="132">
        <f>ROUND(J82, 2)</f>
        <v>1146323.96</v>
      </c>
      <c r="K28" s="33"/>
      <c r="L28" s="122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9"/>
      <c r="C29" s="33"/>
      <c r="D29" s="130"/>
      <c r="E29" s="130"/>
      <c r="F29" s="130"/>
      <c r="G29" s="130"/>
      <c r="H29" s="130"/>
      <c r="I29" s="130"/>
      <c r="J29" s="130"/>
      <c r="K29" s="130"/>
      <c r="L29" s="122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14.4" customHeight="1">
      <c r="A30" s="33"/>
      <c r="B30" s="39"/>
      <c r="C30" s="33"/>
      <c r="D30" s="33"/>
      <c r="E30" s="33"/>
      <c r="F30" s="133" t="s">
        <v>36</v>
      </c>
      <c r="G30" s="33"/>
      <c r="H30" s="33"/>
      <c r="I30" s="133" t="s">
        <v>35</v>
      </c>
      <c r="J30" s="133" t="s">
        <v>37</v>
      </c>
      <c r="K30" s="33"/>
      <c r="L30" s="122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14.4" customHeight="1">
      <c r="A31" s="33"/>
      <c r="B31" s="39"/>
      <c r="C31" s="33"/>
      <c r="D31" s="134" t="s">
        <v>38</v>
      </c>
      <c r="E31" s="121" t="s">
        <v>39</v>
      </c>
      <c r="F31" s="135">
        <f>ROUND((SUM(BE82:BE245)),  2)</f>
        <v>1146323.96</v>
      </c>
      <c r="G31" s="33"/>
      <c r="H31" s="33"/>
      <c r="I31" s="136">
        <v>0.20999999999999999</v>
      </c>
      <c r="J31" s="135">
        <f>ROUND(((SUM(BE82:BE245))*I31),  2)</f>
        <v>240728.03</v>
      </c>
      <c r="K31" s="33"/>
      <c r="L31" s="122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14.4" customHeight="1">
      <c r="A32" s="33"/>
      <c r="B32" s="39"/>
      <c r="C32" s="33"/>
      <c r="D32" s="33"/>
      <c r="E32" s="121" t="s">
        <v>40</v>
      </c>
      <c r="F32" s="135">
        <f>ROUND((SUM(BF82:BF245)),  2)</f>
        <v>0</v>
      </c>
      <c r="G32" s="33"/>
      <c r="H32" s="33"/>
      <c r="I32" s="136">
        <v>0.14999999999999999</v>
      </c>
      <c r="J32" s="135">
        <f>ROUND(((SUM(BF82:BF245))*I32),  2)</f>
        <v>0</v>
      </c>
      <c r="K32" s="33"/>
      <c r="L32" s="122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hidden="1" s="2" customFormat="1" ht="14.4" customHeight="1">
      <c r="A33" s="33"/>
      <c r="B33" s="39"/>
      <c r="C33" s="33"/>
      <c r="D33" s="33"/>
      <c r="E33" s="121" t="s">
        <v>41</v>
      </c>
      <c r="F33" s="135">
        <f>ROUND((SUM(BG82:BG245)),  2)</f>
        <v>0</v>
      </c>
      <c r="G33" s="33"/>
      <c r="H33" s="33"/>
      <c r="I33" s="136">
        <v>0.20999999999999999</v>
      </c>
      <c r="J33" s="135">
        <f>0</f>
        <v>0</v>
      </c>
      <c r="K33" s="33"/>
      <c r="L33" s="122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hidden="1" s="2" customFormat="1" ht="14.4" customHeight="1">
      <c r="A34" s="33"/>
      <c r="B34" s="39"/>
      <c r="C34" s="33"/>
      <c r="D34" s="33"/>
      <c r="E34" s="121" t="s">
        <v>42</v>
      </c>
      <c r="F34" s="135">
        <f>ROUND((SUM(BH82:BH245)),  2)</f>
        <v>0</v>
      </c>
      <c r="G34" s="33"/>
      <c r="H34" s="33"/>
      <c r="I34" s="136">
        <v>0.14999999999999999</v>
      </c>
      <c r="J34" s="135">
        <f>0</f>
        <v>0</v>
      </c>
      <c r="K34" s="33"/>
      <c r="L34" s="122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9"/>
      <c r="C35" s="33"/>
      <c r="D35" s="33"/>
      <c r="E35" s="121" t="s">
        <v>43</v>
      </c>
      <c r="F35" s="135">
        <f>ROUND((SUM(BI82:BI245)),  2)</f>
        <v>0</v>
      </c>
      <c r="G35" s="33"/>
      <c r="H35" s="33"/>
      <c r="I35" s="136">
        <v>0</v>
      </c>
      <c r="J35" s="135">
        <f>0</f>
        <v>0</v>
      </c>
      <c r="K35" s="33"/>
      <c r="L35" s="122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6.96" customHeight="1">
      <c r="A36" s="33"/>
      <c r="B36" s="39"/>
      <c r="C36" s="33"/>
      <c r="D36" s="33"/>
      <c r="E36" s="33"/>
      <c r="F36" s="33"/>
      <c r="G36" s="33"/>
      <c r="H36" s="33"/>
      <c r="I36" s="33"/>
      <c r="J36" s="33"/>
      <c r="K36" s="33"/>
      <c r="L36" s="122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="2" customFormat="1" ht="25.44" customHeight="1">
      <c r="A37" s="33"/>
      <c r="B37" s="39"/>
      <c r="C37" s="137"/>
      <c r="D37" s="138" t="s">
        <v>44</v>
      </c>
      <c r="E37" s="139"/>
      <c r="F37" s="139"/>
      <c r="G37" s="140" t="s">
        <v>45</v>
      </c>
      <c r="H37" s="141" t="s">
        <v>46</v>
      </c>
      <c r="I37" s="139"/>
      <c r="J37" s="142">
        <f>SUM(J28:J35)</f>
        <v>1387051.99</v>
      </c>
      <c r="K37" s="143"/>
      <c r="L37" s="122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14.4" customHeight="1">
      <c r="A38" s="33"/>
      <c r="B38" s="144"/>
      <c r="C38" s="145"/>
      <c r="D38" s="145"/>
      <c r="E38" s="145"/>
      <c r="F38" s="145"/>
      <c r="G38" s="145"/>
      <c r="H38" s="145"/>
      <c r="I38" s="145"/>
      <c r="J38" s="145"/>
      <c r="K38" s="145"/>
      <c r="L38" s="122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42" s="2" customFormat="1" ht="6.96" customHeight="1">
      <c r="A42" s="33"/>
      <c r="B42" s="146"/>
      <c r="C42" s="147"/>
      <c r="D42" s="147"/>
      <c r="E42" s="147"/>
      <c r="F42" s="147"/>
      <c r="G42" s="147"/>
      <c r="H42" s="147"/>
      <c r="I42" s="147"/>
      <c r="J42" s="147"/>
      <c r="K42" s="147"/>
      <c r="L42" s="122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="2" customFormat="1" ht="24.96" customHeight="1">
      <c r="A43" s="33"/>
      <c r="B43" s="34"/>
      <c r="C43" s="24" t="s">
        <v>77</v>
      </c>
      <c r="D43" s="35"/>
      <c r="E43" s="35"/>
      <c r="F43" s="35"/>
      <c r="G43" s="35"/>
      <c r="H43" s="35"/>
      <c r="I43" s="35"/>
      <c r="J43" s="35"/>
      <c r="K43" s="35"/>
      <c r="L43" s="122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</row>
    <row r="44" s="2" customFormat="1" ht="6.96" customHeight="1">
      <c r="A44" s="33"/>
      <c r="B44" s="34"/>
      <c r="C44" s="35"/>
      <c r="D44" s="35"/>
      <c r="E44" s="35"/>
      <c r="F44" s="35"/>
      <c r="G44" s="35"/>
      <c r="H44" s="35"/>
      <c r="I44" s="35"/>
      <c r="J44" s="35"/>
      <c r="K44" s="35"/>
      <c r="L44" s="122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2" customFormat="1" ht="12" customHeight="1">
      <c r="A45" s="33"/>
      <c r="B45" s="34"/>
      <c r="C45" s="30" t="s">
        <v>14</v>
      </c>
      <c r="D45" s="35"/>
      <c r="E45" s="35"/>
      <c r="F45" s="35"/>
      <c r="G45" s="35"/>
      <c r="H45" s="35"/>
      <c r="I45" s="35"/>
      <c r="J45" s="35"/>
      <c r="K45" s="35"/>
      <c r="L45" s="122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="2" customFormat="1" ht="16.5" customHeight="1">
      <c r="A46" s="33"/>
      <c r="B46" s="34"/>
      <c r="C46" s="35"/>
      <c r="D46" s="35"/>
      <c r="E46" s="63" t="str">
        <f>E7</f>
        <v xml:space="preserve">Podkrovní vestavba č.p. 1, na parcele č.  st.7, v Českém Brodě_ D.1.4.2_UT</v>
      </c>
      <c r="F46" s="35"/>
      <c r="G46" s="35"/>
      <c r="H46" s="35"/>
      <c r="I46" s="35"/>
      <c r="J46" s="35"/>
      <c r="K46" s="35"/>
      <c r="L46" s="122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="2" customFormat="1" ht="6.96" customHeight="1">
      <c r="A47" s="33"/>
      <c r="B47" s="34"/>
      <c r="C47" s="35"/>
      <c r="D47" s="35"/>
      <c r="E47" s="35"/>
      <c r="F47" s="35"/>
      <c r="G47" s="35"/>
      <c r="H47" s="35"/>
      <c r="I47" s="35"/>
      <c r="J47" s="35"/>
      <c r="K47" s="35"/>
      <c r="L47" s="122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="2" customFormat="1" ht="12" customHeight="1">
      <c r="A48" s="33"/>
      <c r="B48" s="34"/>
      <c r="C48" s="30" t="s">
        <v>19</v>
      </c>
      <c r="D48" s="35"/>
      <c r="E48" s="35"/>
      <c r="F48" s="27" t="str">
        <f>F10</f>
        <v>Český Brod</v>
      </c>
      <c r="G48" s="35"/>
      <c r="H48" s="35"/>
      <c r="I48" s="30" t="s">
        <v>21</v>
      </c>
      <c r="J48" s="66" t="str">
        <f>IF(J10="","",J10)</f>
        <v>12. 9. 2023</v>
      </c>
      <c r="K48" s="35"/>
      <c r="L48" s="122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="2" customFormat="1" ht="6.96" customHeight="1">
      <c r="A49" s="33"/>
      <c r="B49" s="34"/>
      <c r="C49" s="35"/>
      <c r="D49" s="35"/>
      <c r="E49" s="35"/>
      <c r="F49" s="35"/>
      <c r="G49" s="35"/>
      <c r="H49" s="35"/>
      <c r="I49" s="35"/>
      <c r="J49" s="35"/>
      <c r="K49" s="35"/>
      <c r="L49" s="122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="2" customFormat="1" ht="15.15" customHeight="1">
      <c r="A50" s="33"/>
      <c r="B50" s="34"/>
      <c r="C50" s="30" t="s">
        <v>23</v>
      </c>
      <c r="D50" s="35"/>
      <c r="E50" s="35"/>
      <c r="F50" s="27" t="str">
        <f>E13</f>
        <v xml:space="preserve"> </v>
      </c>
      <c r="G50" s="35"/>
      <c r="H50" s="35"/>
      <c r="I50" s="30" t="s">
        <v>28</v>
      </c>
      <c r="J50" s="31" t="str">
        <f>E19</f>
        <v>Ing. JIndřich Horyna</v>
      </c>
      <c r="K50" s="35"/>
      <c r="L50" s="122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="2" customFormat="1" ht="15.15" customHeight="1">
      <c r="A51" s="33"/>
      <c r="B51" s="34"/>
      <c r="C51" s="30" t="s">
        <v>27</v>
      </c>
      <c r="D51" s="35"/>
      <c r="E51" s="35"/>
      <c r="F51" s="27" t="str">
        <f>IF(E16="","",E16)</f>
        <v xml:space="preserve"> </v>
      </c>
      <c r="G51" s="35"/>
      <c r="H51" s="35"/>
      <c r="I51" s="30" t="s">
        <v>31</v>
      </c>
      <c r="J51" s="31" t="str">
        <f>E22</f>
        <v>Ing. JIndřich Horyna</v>
      </c>
      <c r="K51" s="35"/>
      <c r="L51" s="122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="2" customFormat="1" ht="10.32" customHeight="1">
      <c r="A52" s="33"/>
      <c r="B52" s="34"/>
      <c r="C52" s="35"/>
      <c r="D52" s="35"/>
      <c r="E52" s="35"/>
      <c r="F52" s="35"/>
      <c r="G52" s="35"/>
      <c r="H52" s="35"/>
      <c r="I52" s="35"/>
      <c r="J52" s="35"/>
      <c r="K52" s="35"/>
      <c r="L52" s="122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="2" customFormat="1" ht="29.28" customHeight="1">
      <c r="A53" s="33"/>
      <c r="B53" s="34"/>
      <c r="C53" s="148" t="s">
        <v>78</v>
      </c>
      <c r="D53" s="149"/>
      <c r="E53" s="149"/>
      <c r="F53" s="149"/>
      <c r="G53" s="149"/>
      <c r="H53" s="149"/>
      <c r="I53" s="149"/>
      <c r="J53" s="150" t="s">
        <v>79</v>
      </c>
      <c r="K53" s="149"/>
      <c r="L53" s="122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="2" customFormat="1" ht="10.32" customHeight="1">
      <c r="A54" s="33"/>
      <c r="B54" s="34"/>
      <c r="C54" s="35"/>
      <c r="D54" s="35"/>
      <c r="E54" s="35"/>
      <c r="F54" s="35"/>
      <c r="G54" s="35"/>
      <c r="H54" s="35"/>
      <c r="I54" s="35"/>
      <c r="J54" s="35"/>
      <c r="K54" s="35"/>
      <c r="L54" s="122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="2" customFormat="1" ht="22.8" customHeight="1">
      <c r="A55" s="33"/>
      <c r="B55" s="34"/>
      <c r="C55" s="151" t="s">
        <v>66</v>
      </c>
      <c r="D55" s="35"/>
      <c r="E55" s="35"/>
      <c r="F55" s="35"/>
      <c r="G55" s="35"/>
      <c r="H55" s="35"/>
      <c r="I55" s="35"/>
      <c r="J55" s="96">
        <f>J82</f>
        <v>1146323.96</v>
      </c>
      <c r="K55" s="35"/>
      <c r="L55" s="122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U55" s="18" t="s">
        <v>80</v>
      </c>
    </row>
    <row r="56" s="9" customFormat="1" ht="24.96" customHeight="1">
      <c r="A56" s="9"/>
      <c r="B56" s="152"/>
      <c r="C56" s="153"/>
      <c r="D56" s="154" t="s">
        <v>81</v>
      </c>
      <c r="E56" s="155"/>
      <c r="F56" s="155"/>
      <c r="G56" s="155"/>
      <c r="H56" s="155"/>
      <c r="I56" s="155"/>
      <c r="J56" s="156">
        <f>J83</f>
        <v>10350</v>
      </c>
      <c r="K56" s="153"/>
      <c r="L56" s="157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58"/>
      <c r="C57" s="159"/>
      <c r="D57" s="160" t="s">
        <v>82</v>
      </c>
      <c r="E57" s="161"/>
      <c r="F57" s="161"/>
      <c r="G57" s="161"/>
      <c r="H57" s="161"/>
      <c r="I57" s="161"/>
      <c r="J57" s="162">
        <f>J84</f>
        <v>10350</v>
      </c>
      <c r="K57" s="159"/>
      <c r="L57" s="163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9" customFormat="1" ht="24.96" customHeight="1">
      <c r="A58" s="9"/>
      <c r="B58" s="152"/>
      <c r="C58" s="153"/>
      <c r="D58" s="154" t="s">
        <v>83</v>
      </c>
      <c r="E58" s="155"/>
      <c r="F58" s="155"/>
      <c r="G58" s="155"/>
      <c r="H58" s="155"/>
      <c r="I58" s="155"/>
      <c r="J58" s="156">
        <f>J88</f>
        <v>1135973.96</v>
      </c>
      <c r="K58" s="153"/>
      <c r="L58" s="157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</row>
    <row r="59" s="10" customFormat="1" ht="19.92" customHeight="1">
      <c r="A59" s="10"/>
      <c r="B59" s="158"/>
      <c r="C59" s="159"/>
      <c r="D59" s="160" t="s">
        <v>84</v>
      </c>
      <c r="E59" s="161"/>
      <c r="F59" s="161"/>
      <c r="G59" s="161"/>
      <c r="H59" s="161"/>
      <c r="I59" s="161"/>
      <c r="J59" s="162">
        <f>J89</f>
        <v>12560</v>
      </c>
      <c r="K59" s="159"/>
      <c r="L59" s="163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10" customFormat="1" ht="19.92" customHeight="1">
      <c r="A60" s="10"/>
      <c r="B60" s="158"/>
      <c r="C60" s="159"/>
      <c r="D60" s="160" t="s">
        <v>85</v>
      </c>
      <c r="E60" s="161"/>
      <c r="F60" s="161"/>
      <c r="G60" s="161"/>
      <c r="H60" s="161"/>
      <c r="I60" s="161"/>
      <c r="J60" s="162">
        <f>J92</f>
        <v>286627</v>
      </c>
      <c r="K60" s="159"/>
      <c r="L60" s="163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10" customFormat="1" ht="19.92" customHeight="1">
      <c r="A61" s="10"/>
      <c r="B61" s="158"/>
      <c r="C61" s="159"/>
      <c r="D61" s="160" t="s">
        <v>86</v>
      </c>
      <c r="E61" s="161"/>
      <c r="F61" s="161"/>
      <c r="G61" s="161"/>
      <c r="H61" s="161"/>
      <c r="I61" s="161"/>
      <c r="J61" s="162">
        <f>J132</f>
        <v>512944.5</v>
      </c>
      <c r="K61" s="159"/>
      <c r="L61" s="16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58"/>
      <c r="C62" s="159"/>
      <c r="D62" s="160" t="s">
        <v>87</v>
      </c>
      <c r="E62" s="161"/>
      <c r="F62" s="161"/>
      <c r="G62" s="161"/>
      <c r="H62" s="161"/>
      <c r="I62" s="161"/>
      <c r="J62" s="162">
        <f>J185</f>
        <v>16476</v>
      </c>
      <c r="K62" s="159"/>
      <c r="L62" s="16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58"/>
      <c r="C63" s="159"/>
      <c r="D63" s="160" t="s">
        <v>88</v>
      </c>
      <c r="E63" s="161"/>
      <c r="F63" s="161"/>
      <c r="G63" s="161"/>
      <c r="H63" s="161"/>
      <c r="I63" s="161"/>
      <c r="J63" s="162">
        <f>J196</f>
        <v>305610.45999999996</v>
      </c>
      <c r="K63" s="159"/>
      <c r="L63" s="16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58"/>
      <c r="C64" s="159"/>
      <c r="D64" s="160" t="s">
        <v>89</v>
      </c>
      <c r="E64" s="161"/>
      <c r="F64" s="161"/>
      <c r="G64" s="161"/>
      <c r="H64" s="161"/>
      <c r="I64" s="161"/>
      <c r="J64" s="162">
        <f>J239</f>
        <v>1756</v>
      </c>
      <c r="K64" s="159"/>
      <c r="L64" s="163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3"/>
      <c r="B65" s="34"/>
      <c r="C65" s="35"/>
      <c r="D65" s="35"/>
      <c r="E65" s="35"/>
      <c r="F65" s="35"/>
      <c r="G65" s="35"/>
      <c r="H65" s="35"/>
      <c r="I65" s="35"/>
      <c r="J65" s="35"/>
      <c r="K65" s="35"/>
      <c r="L65" s="122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="2" customFormat="1" ht="6.96" customHeight="1">
      <c r="A66" s="33"/>
      <c r="B66" s="53"/>
      <c r="C66" s="54"/>
      <c r="D66" s="54"/>
      <c r="E66" s="54"/>
      <c r="F66" s="54"/>
      <c r="G66" s="54"/>
      <c r="H66" s="54"/>
      <c r="I66" s="54"/>
      <c r="J66" s="54"/>
      <c r="K66" s="54"/>
      <c r="L66" s="122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70" s="2" customFormat="1" ht="6.96" customHeight="1">
      <c r="A70" s="33"/>
      <c r="B70" s="55"/>
      <c r="C70" s="56"/>
      <c r="D70" s="56"/>
      <c r="E70" s="56"/>
      <c r="F70" s="56"/>
      <c r="G70" s="56"/>
      <c r="H70" s="56"/>
      <c r="I70" s="56"/>
      <c r="J70" s="56"/>
      <c r="K70" s="56"/>
      <c r="L70" s="122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="2" customFormat="1" ht="24.96" customHeight="1">
      <c r="A71" s="33"/>
      <c r="B71" s="34"/>
      <c r="C71" s="24" t="s">
        <v>90</v>
      </c>
      <c r="D71" s="35"/>
      <c r="E71" s="35"/>
      <c r="F71" s="35"/>
      <c r="G71" s="35"/>
      <c r="H71" s="35"/>
      <c r="I71" s="35"/>
      <c r="J71" s="35"/>
      <c r="K71" s="35"/>
      <c r="L71" s="122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="2" customFormat="1" ht="6.96" customHeight="1">
      <c r="A72" s="33"/>
      <c r="B72" s="34"/>
      <c r="C72" s="35"/>
      <c r="D72" s="35"/>
      <c r="E72" s="35"/>
      <c r="F72" s="35"/>
      <c r="G72" s="35"/>
      <c r="H72" s="35"/>
      <c r="I72" s="35"/>
      <c r="J72" s="35"/>
      <c r="K72" s="35"/>
      <c r="L72" s="122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="2" customFormat="1" ht="12" customHeight="1">
      <c r="A73" s="33"/>
      <c r="B73" s="34"/>
      <c r="C73" s="30" t="s">
        <v>14</v>
      </c>
      <c r="D73" s="35"/>
      <c r="E73" s="35"/>
      <c r="F73" s="35"/>
      <c r="G73" s="35"/>
      <c r="H73" s="35"/>
      <c r="I73" s="35"/>
      <c r="J73" s="35"/>
      <c r="K73" s="35"/>
      <c r="L73" s="122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="2" customFormat="1" ht="16.5" customHeight="1">
      <c r="A74" s="33"/>
      <c r="B74" s="34"/>
      <c r="C74" s="35"/>
      <c r="D74" s="35"/>
      <c r="E74" s="63" t="str">
        <f>E7</f>
        <v xml:space="preserve">Podkrovní vestavba č.p. 1, na parcele č.  st.7, v Českém Brodě_ D.1.4.2_UT</v>
      </c>
      <c r="F74" s="35"/>
      <c r="G74" s="35"/>
      <c r="H74" s="35"/>
      <c r="I74" s="35"/>
      <c r="J74" s="35"/>
      <c r="K74" s="35"/>
      <c r="L74" s="122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="2" customFormat="1" ht="6.96" customHeight="1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22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="2" customFormat="1" ht="12" customHeight="1">
      <c r="A76" s="33"/>
      <c r="B76" s="34"/>
      <c r="C76" s="30" t="s">
        <v>19</v>
      </c>
      <c r="D76" s="35"/>
      <c r="E76" s="35"/>
      <c r="F76" s="27" t="str">
        <f>F10</f>
        <v>Český Brod</v>
      </c>
      <c r="G76" s="35"/>
      <c r="H76" s="35"/>
      <c r="I76" s="30" t="s">
        <v>21</v>
      </c>
      <c r="J76" s="66" t="str">
        <f>IF(J10="","",J10)</f>
        <v>12. 9. 2023</v>
      </c>
      <c r="K76" s="35"/>
      <c r="L76" s="122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6.96" customHeight="1">
      <c r="A77" s="33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122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="2" customFormat="1" ht="15.15" customHeight="1">
      <c r="A78" s="33"/>
      <c r="B78" s="34"/>
      <c r="C78" s="30" t="s">
        <v>23</v>
      </c>
      <c r="D78" s="35"/>
      <c r="E78" s="35"/>
      <c r="F78" s="27" t="str">
        <f>E13</f>
        <v xml:space="preserve"> </v>
      </c>
      <c r="G78" s="35"/>
      <c r="H78" s="35"/>
      <c r="I78" s="30" t="s">
        <v>28</v>
      </c>
      <c r="J78" s="31" t="str">
        <f>E19</f>
        <v>Ing. JIndřich Horyna</v>
      </c>
      <c r="K78" s="35"/>
      <c r="L78" s="122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="2" customFormat="1" ht="15.15" customHeight="1">
      <c r="A79" s="33"/>
      <c r="B79" s="34"/>
      <c r="C79" s="30" t="s">
        <v>27</v>
      </c>
      <c r="D79" s="35"/>
      <c r="E79" s="35"/>
      <c r="F79" s="27" t="str">
        <f>IF(E16="","",E16)</f>
        <v xml:space="preserve"> </v>
      </c>
      <c r="G79" s="35"/>
      <c r="H79" s="35"/>
      <c r="I79" s="30" t="s">
        <v>31</v>
      </c>
      <c r="J79" s="31" t="str">
        <f>E22</f>
        <v>Ing. JIndřich Horyna</v>
      </c>
      <c r="K79" s="35"/>
      <c r="L79" s="122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="2" customFormat="1" ht="10.32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22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="11" customFormat="1" ht="29.28" customHeight="1">
      <c r="A81" s="164"/>
      <c r="B81" s="165"/>
      <c r="C81" s="166" t="s">
        <v>91</v>
      </c>
      <c r="D81" s="167" t="s">
        <v>53</v>
      </c>
      <c r="E81" s="167" t="s">
        <v>49</v>
      </c>
      <c r="F81" s="167" t="s">
        <v>50</v>
      </c>
      <c r="G81" s="167" t="s">
        <v>92</v>
      </c>
      <c r="H81" s="167" t="s">
        <v>93</v>
      </c>
      <c r="I81" s="167" t="s">
        <v>94</v>
      </c>
      <c r="J81" s="167" t="s">
        <v>79</v>
      </c>
      <c r="K81" s="168" t="s">
        <v>95</v>
      </c>
      <c r="L81" s="169"/>
      <c r="M81" s="86" t="s">
        <v>17</v>
      </c>
      <c r="N81" s="87" t="s">
        <v>38</v>
      </c>
      <c r="O81" s="87" t="s">
        <v>96</v>
      </c>
      <c r="P81" s="87" t="s">
        <v>97</v>
      </c>
      <c r="Q81" s="87" t="s">
        <v>98</v>
      </c>
      <c r="R81" s="87" t="s">
        <v>99</v>
      </c>
      <c r="S81" s="87" t="s">
        <v>100</v>
      </c>
      <c r="T81" s="88" t="s">
        <v>101</v>
      </c>
      <c r="U81" s="164"/>
      <c r="V81" s="164"/>
      <c r="W81" s="164"/>
      <c r="X81" s="164"/>
      <c r="Y81" s="164"/>
      <c r="Z81" s="164"/>
      <c r="AA81" s="164"/>
      <c r="AB81" s="164"/>
      <c r="AC81" s="164"/>
      <c r="AD81" s="164"/>
      <c r="AE81" s="164"/>
    </row>
    <row r="82" s="2" customFormat="1" ht="22.8" customHeight="1">
      <c r="A82" s="33"/>
      <c r="B82" s="34"/>
      <c r="C82" s="93" t="s">
        <v>102</v>
      </c>
      <c r="D82" s="35"/>
      <c r="E82" s="35"/>
      <c r="F82" s="35"/>
      <c r="G82" s="35"/>
      <c r="H82" s="35"/>
      <c r="I82" s="35"/>
      <c r="J82" s="170">
        <f>BK82</f>
        <v>1146323.96</v>
      </c>
      <c r="K82" s="35"/>
      <c r="L82" s="39"/>
      <c r="M82" s="89"/>
      <c r="N82" s="171"/>
      <c r="O82" s="90"/>
      <c r="P82" s="172">
        <f>P83+P88</f>
        <v>309.21008200000006</v>
      </c>
      <c r="Q82" s="90"/>
      <c r="R82" s="172">
        <f>R83+R88</f>
        <v>1.2311100000000002</v>
      </c>
      <c r="S82" s="90"/>
      <c r="T82" s="173">
        <f>T83+T88</f>
        <v>0.072400000000000006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T82" s="18" t="s">
        <v>67</v>
      </c>
      <c r="AU82" s="18" t="s">
        <v>80</v>
      </c>
      <c r="BK82" s="174">
        <f>BK83+BK88</f>
        <v>1146323.96</v>
      </c>
    </row>
    <row r="83" s="12" customFormat="1" ht="25.92" customHeight="1">
      <c r="A83" s="12"/>
      <c r="B83" s="175"/>
      <c r="C83" s="176"/>
      <c r="D83" s="177" t="s">
        <v>67</v>
      </c>
      <c r="E83" s="178" t="s">
        <v>103</v>
      </c>
      <c r="F83" s="178" t="s">
        <v>104</v>
      </c>
      <c r="G83" s="176"/>
      <c r="H83" s="176"/>
      <c r="I83" s="176"/>
      <c r="J83" s="179">
        <f>BK83</f>
        <v>10350</v>
      </c>
      <c r="K83" s="176"/>
      <c r="L83" s="180"/>
      <c r="M83" s="181"/>
      <c r="N83" s="182"/>
      <c r="O83" s="182"/>
      <c r="P83" s="183">
        <f>P84</f>
        <v>7.9320000000000004</v>
      </c>
      <c r="Q83" s="182"/>
      <c r="R83" s="183">
        <f>R84</f>
        <v>0.0032100000000000002</v>
      </c>
      <c r="S83" s="182"/>
      <c r="T83" s="184">
        <f>T84</f>
        <v>0.0083999999999999995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85" t="s">
        <v>73</v>
      </c>
      <c r="AT83" s="186" t="s">
        <v>67</v>
      </c>
      <c r="AU83" s="186" t="s">
        <v>68</v>
      </c>
      <c r="AY83" s="185" t="s">
        <v>105</v>
      </c>
      <c r="BK83" s="187">
        <f>BK84</f>
        <v>10350</v>
      </c>
    </row>
    <row r="84" s="12" customFormat="1" ht="22.8" customHeight="1">
      <c r="A84" s="12"/>
      <c r="B84" s="175"/>
      <c r="C84" s="176"/>
      <c r="D84" s="177" t="s">
        <v>67</v>
      </c>
      <c r="E84" s="188" t="s">
        <v>106</v>
      </c>
      <c r="F84" s="188" t="s">
        <v>107</v>
      </c>
      <c r="G84" s="176"/>
      <c r="H84" s="176"/>
      <c r="I84" s="176"/>
      <c r="J84" s="189">
        <f>BK84</f>
        <v>10350</v>
      </c>
      <c r="K84" s="176"/>
      <c r="L84" s="180"/>
      <c r="M84" s="181"/>
      <c r="N84" s="182"/>
      <c r="O84" s="182"/>
      <c r="P84" s="183">
        <f>SUM(P85:P87)</f>
        <v>7.9320000000000004</v>
      </c>
      <c r="Q84" s="182"/>
      <c r="R84" s="183">
        <f>SUM(R85:R87)</f>
        <v>0.0032100000000000002</v>
      </c>
      <c r="S84" s="182"/>
      <c r="T84" s="184">
        <f>SUM(T85:T87)</f>
        <v>0.0083999999999999995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85" t="s">
        <v>73</v>
      </c>
      <c r="AT84" s="186" t="s">
        <v>67</v>
      </c>
      <c r="AU84" s="186" t="s">
        <v>73</v>
      </c>
      <c r="AY84" s="185" t="s">
        <v>105</v>
      </c>
      <c r="BK84" s="187">
        <f>SUM(BK85:BK87)</f>
        <v>10350</v>
      </c>
    </row>
    <row r="85" s="2" customFormat="1" ht="24.15" customHeight="1">
      <c r="A85" s="33"/>
      <c r="B85" s="34"/>
      <c r="C85" s="190" t="s">
        <v>108</v>
      </c>
      <c r="D85" s="190" t="s">
        <v>109</v>
      </c>
      <c r="E85" s="191" t="s">
        <v>110</v>
      </c>
      <c r="F85" s="192" t="s">
        <v>111</v>
      </c>
      <c r="G85" s="193" t="s">
        <v>112</v>
      </c>
      <c r="H85" s="194">
        <v>3</v>
      </c>
      <c r="I85" s="195">
        <v>3450</v>
      </c>
      <c r="J85" s="195">
        <f>ROUND(I85*H85,2)</f>
        <v>10350</v>
      </c>
      <c r="K85" s="192" t="s">
        <v>113</v>
      </c>
      <c r="L85" s="39"/>
      <c r="M85" s="196" t="s">
        <v>17</v>
      </c>
      <c r="N85" s="197" t="s">
        <v>39</v>
      </c>
      <c r="O85" s="198">
        <v>2.6440000000000001</v>
      </c>
      <c r="P85" s="198">
        <f>O85*H85</f>
        <v>7.9320000000000004</v>
      </c>
      <c r="Q85" s="198">
        <v>0.00107</v>
      </c>
      <c r="R85" s="198">
        <f>Q85*H85</f>
        <v>0.0032100000000000002</v>
      </c>
      <c r="S85" s="198">
        <v>0.0028</v>
      </c>
      <c r="T85" s="199">
        <f>S85*H85</f>
        <v>0.0083999999999999995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R85" s="200" t="s">
        <v>114</v>
      </c>
      <c r="AT85" s="200" t="s">
        <v>109</v>
      </c>
      <c r="AU85" s="200" t="s">
        <v>75</v>
      </c>
      <c r="AY85" s="18" t="s">
        <v>105</v>
      </c>
      <c r="BE85" s="201">
        <f>IF(N85="základní",J85,0)</f>
        <v>10350</v>
      </c>
      <c r="BF85" s="201">
        <f>IF(N85="snížená",J85,0)</f>
        <v>0</v>
      </c>
      <c r="BG85" s="201">
        <f>IF(N85="zákl. přenesená",J85,0)</f>
        <v>0</v>
      </c>
      <c r="BH85" s="201">
        <f>IF(N85="sníž. přenesená",J85,0)</f>
        <v>0</v>
      </c>
      <c r="BI85" s="201">
        <f>IF(N85="nulová",J85,0)</f>
        <v>0</v>
      </c>
      <c r="BJ85" s="18" t="s">
        <v>73</v>
      </c>
      <c r="BK85" s="201">
        <f>ROUND(I85*H85,2)</f>
        <v>10350</v>
      </c>
      <c r="BL85" s="18" t="s">
        <v>114</v>
      </c>
      <c r="BM85" s="200" t="s">
        <v>115</v>
      </c>
    </row>
    <row r="86" s="2" customFormat="1">
      <c r="A86" s="33"/>
      <c r="B86" s="34"/>
      <c r="C86" s="35"/>
      <c r="D86" s="202" t="s">
        <v>116</v>
      </c>
      <c r="E86" s="35"/>
      <c r="F86" s="203" t="s">
        <v>117</v>
      </c>
      <c r="G86" s="35"/>
      <c r="H86" s="35"/>
      <c r="I86" s="35"/>
      <c r="J86" s="35"/>
      <c r="K86" s="35"/>
      <c r="L86" s="39"/>
      <c r="M86" s="204"/>
      <c r="N86" s="205"/>
      <c r="O86" s="78"/>
      <c r="P86" s="78"/>
      <c r="Q86" s="78"/>
      <c r="R86" s="78"/>
      <c r="S86" s="78"/>
      <c r="T86" s="79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8" t="s">
        <v>116</v>
      </c>
      <c r="AU86" s="18" t="s">
        <v>75</v>
      </c>
    </row>
    <row r="87" s="13" customFormat="1">
      <c r="A87" s="13"/>
      <c r="B87" s="206"/>
      <c r="C87" s="207"/>
      <c r="D87" s="208" t="s">
        <v>118</v>
      </c>
      <c r="E87" s="209" t="s">
        <v>17</v>
      </c>
      <c r="F87" s="210" t="s">
        <v>119</v>
      </c>
      <c r="G87" s="207"/>
      <c r="H87" s="211">
        <v>3</v>
      </c>
      <c r="I87" s="207"/>
      <c r="J87" s="207"/>
      <c r="K87" s="207"/>
      <c r="L87" s="212"/>
      <c r="M87" s="213"/>
      <c r="N87" s="214"/>
      <c r="O87" s="214"/>
      <c r="P87" s="214"/>
      <c r="Q87" s="214"/>
      <c r="R87" s="214"/>
      <c r="S87" s="214"/>
      <c r="T87" s="215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16" t="s">
        <v>118</v>
      </c>
      <c r="AU87" s="216" t="s">
        <v>75</v>
      </c>
      <c r="AV87" s="13" t="s">
        <v>75</v>
      </c>
      <c r="AW87" s="13" t="s">
        <v>30</v>
      </c>
      <c r="AX87" s="13" t="s">
        <v>73</v>
      </c>
      <c r="AY87" s="216" t="s">
        <v>105</v>
      </c>
    </row>
    <row r="88" s="12" customFormat="1" ht="25.92" customHeight="1">
      <c r="A88" s="12"/>
      <c r="B88" s="175"/>
      <c r="C88" s="176"/>
      <c r="D88" s="177" t="s">
        <v>67</v>
      </c>
      <c r="E88" s="178" t="s">
        <v>120</v>
      </c>
      <c r="F88" s="178" t="s">
        <v>121</v>
      </c>
      <c r="G88" s="176"/>
      <c r="H88" s="176"/>
      <c r="I88" s="176"/>
      <c r="J88" s="179">
        <f>BK88</f>
        <v>1135973.96</v>
      </c>
      <c r="K88" s="176"/>
      <c r="L88" s="180"/>
      <c r="M88" s="181"/>
      <c r="N88" s="182"/>
      <c r="O88" s="182"/>
      <c r="P88" s="183">
        <f>P89+P92+P132+P185+P196+P239</f>
        <v>301.27808200000004</v>
      </c>
      <c r="Q88" s="182"/>
      <c r="R88" s="183">
        <f>R89+R92+R132+R185+R196+R239</f>
        <v>1.2279000000000002</v>
      </c>
      <c r="S88" s="182"/>
      <c r="T88" s="184">
        <f>T89+T92+T132+T185+T196+T239</f>
        <v>0.064000000000000001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85" t="s">
        <v>75</v>
      </c>
      <c r="AT88" s="186" t="s">
        <v>67</v>
      </c>
      <c r="AU88" s="186" t="s">
        <v>68</v>
      </c>
      <c r="AY88" s="185" t="s">
        <v>105</v>
      </c>
      <c r="BK88" s="187">
        <f>BK89+BK92+BK132+BK185+BK196+BK239</f>
        <v>1135973.96</v>
      </c>
    </row>
    <row r="89" s="12" customFormat="1" ht="22.8" customHeight="1">
      <c r="A89" s="12"/>
      <c r="B89" s="175"/>
      <c r="C89" s="176"/>
      <c r="D89" s="177" t="s">
        <v>67</v>
      </c>
      <c r="E89" s="188" t="s">
        <v>122</v>
      </c>
      <c r="F89" s="188" t="s">
        <v>123</v>
      </c>
      <c r="G89" s="176"/>
      <c r="H89" s="176"/>
      <c r="I89" s="176"/>
      <c r="J89" s="189">
        <f>BK89</f>
        <v>12560</v>
      </c>
      <c r="K89" s="176"/>
      <c r="L89" s="180"/>
      <c r="M89" s="181"/>
      <c r="N89" s="182"/>
      <c r="O89" s="182"/>
      <c r="P89" s="183">
        <f>SUM(P90:P91)</f>
        <v>2.5</v>
      </c>
      <c r="Q89" s="182"/>
      <c r="R89" s="183">
        <f>SUM(R90:R91)</f>
        <v>0.00156</v>
      </c>
      <c r="S89" s="182"/>
      <c r="T89" s="184">
        <f>SUM(T90:T91)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85" t="s">
        <v>75</v>
      </c>
      <c r="AT89" s="186" t="s">
        <v>67</v>
      </c>
      <c r="AU89" s="186" t="s">
        <v>73</v>
      </c>
      <c r="AY89" s="185" t="s">
        <v>105</v>
      </c>
      <c r="BK89" s="187">
        <f>SUM(BK90:BK91)</f>
        <v>12560</v>
      </c>
    </row>
    <row r="90" s="2" customFormat="1" ht="24.15" customHeight="1">
      <c r="A90" s="33"/>
      <c r="B90" s="34"/>
      <c r="C90" s="190" t="s">
        <v>124</v>
      </c>
      <c r="D90" s="190" t="s">
        <v>109</v>
      </c>
      <c r="E90" s="191" t="s">
        <v>125</v>
      </c>
      <c r="F90" s="192" t="s">
        <v>126</v>
      </c>
      <c r="G90" s="193" t="s">
        <v>127</v>
      </c>
      <c r="H90" s="194">
        <v>4</v>
      </c>
      <c r="I90" s="195">
        <v>3140</v>
      </c>
      <c r="J90" s="195">
        <f>ROUND(I90*H90,2)</f>
        <v>12560</v>
      </c>
      <c r="K90" s="192" t="s">
        <v>113</v>
      </c>
      <c r="L90" s="39"/>
      <c r="M90" s="196" t="s">
        <v>17</v>
      </c>
      <c r="N90" s="197" t="s">
        <v>39</v>
      </c>
      <c r="O90" s="198">
        <v>0.625</v>
      </c>
      <c r="P90" s="198">
        <f>O90*H90</f>
        <v>2.5</v>
      </c>
      <c r="Q90" s="198">
        <v>0.00038999999999999999</v>
      </c>
      <c r="R90" s="198">
        <f>Q90*H90</f>
        <v>0.00156</v>
      </c>
      <c r="S90" s="198">
        <v>0</v>
      </c>
      <c r="T90" s="199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200" t="s">
        <v>128</v>
      </c>
      <c r="AT90" s="200" t="s">
        <v>109</v>
      </c>
      <c r="AU90" s="200" t="s">
        <v>75</v>
      </c>
      <c r="AY90" s="18" t="s">
        <v>105</v>
      </c>
      <c r="BE90" s="201">
        <f>IF(N90="základní",J90,0)</f>
        <v>12560</v>
      </c>
      <c r="BF90" s="201">
        <f>IF(N90="snížená",J90,0)</f>
        <v>0</v>
      </c>
      <c r="BG90" s="201">
        <f>IF(N90="zákl. přenesená",J90,0)</f>
        <v>0</v>
      </c>
      <c r="BH90" s="201">
        <f>IF(N90="sníž. přenesená",J90,0)</f>
        <v>0</v>
      </c>
      <c r="BI90" s="201">
        <f>IF(N90="nulová",J90,0)</f>
        <v>0</v>
      </c>
      <c r="BJ90" s="18" t="s">
        <v>73</v>
      </c>
      <c r="BK90" s="201">
        <f>ROUND(I90*H90,2)</f>
        <v>12560</v>
      </c>
      <c r="BL90" s="18" t="s">
        <v>128</v>
      </c>
      <c r="BM90" s="200" t="s">
        <v>129</v>
      </c>
    </row>
    <row r="91" s="2" customFormat="1">
      <c r="A91" s="33"/>
      <c r="B91" s="34"/>
      <c r="C91" s="35"/>
      <c r="D91" s="202" t="s">
        <v>116</v>
      </c>
      <c r="E91" s="35"/>
      <c r="F91" s="203" t="s">
        <v>130</v>
      </c>
      <c r="G91" s="35"/>
      <c r="H91" s="35"/>
      <c r="I91" s="35"/>
      <c r="J91" s="35"/>
      <c r="K91" s="35"/>
      <c r="L91" s="39"/>
      <c r="M91" s="204"/>
      <c r="N91" s="205"/>
      <c r="O91" s="78"/>
      <c r="P91" s="78"/>
      <c r="Q91" s="78"/>
      <c r="R91" s="78"/>
      <c r="S91" s="78"/>
      <c r="T91" s="79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8" t="s">
        <v>116</v>
      </c>
      <c r="AU91" s="18" t="s">
        <v>75</v>
      </c>
    </row>
    <row r="92" s="12" customFormat="1" ht="22.8" customHeight="1">
      <c r="A92" s="12"/>
      <c r="B92" s="175"/>
      <c r="C92" s="176"/>
      <c r="D92" s="177" t="s">
        <v>67</v>
      </c>
      <c r="E92" s="188" t="s">
        <v>131</v>
      </c>
      <c r="F92" s="188" t="s">
        <v>132</v>
      </c>
      <c r="G92" s="176"/>
      <c r="H92" s="176"/>
      <c r="I92" s="176"/>
      <c r="J92" s="189">
        <f>BK92</f>
        <v>286627</v>
      </c>
      <c r="K92" s="176"/>
      <c r="L92" s="180"/>
      <c r="M92" s="181"/>
      <c r="N92" s="182"/>
      <c r="O92" s="182"/>
      <c r="P92" s="183">
        <f>SUM(P93:P131)</f>
        <v>1.788</v>
      </c>
      <c r="Q92" s="182"/>
      <c r="R92" s="183">
        <f>SUM(R93:R131)</f>
        <v>0.011509999999999998</v>
      </c>
      <c r="S92" s="182"/>
      <c r="T92" s="184">
        <f>SUM(T93:T131)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85" t="s">
        <v>75</v>
      </c>
      <c r="AT92" s="186" t="s">
        <v>67</v>
      </c>
      <c r="AU92" s="186" t="s">
        <v>73</v>
      </c>
      <c r="AY92" s="185" t="s">
        <v>105</v>
      </c>
      <c r="BK92" s="187">
        <f>SUM(BK93:BK131)</f>
        <v>286627</v>
      </c>
    </row>
    <row r="93" s="2" customFormat="1" ht="24.15" customHeight="1">
      <c r="A93" s="33"/>
      <c r="B93" s="34"/>
      <c r="C93" s="190" t="s">
        <v>133</v>
      </c>
      <c r="D93" s="190" t="s">
        <v>109</v>
      </c>
      <c r="E93" s="191" t="s">
        <v>134</v>
      </c>
      <c r="F93" s="192" t="s">
        <v>135</v>
      </c>
      <c r="G93" s="193" t="s">
        <v>136</v>
      </c>
      <c r="H93" s="194">
        <v>1</v>
      </c>
      <c r="I93" s="195">
        <v>4260</v>
      </c>
      <c r="J93" s="195">
        <f>ROUND(I93*H93,2)</f>
        <v>4260</v>
      </c>
      <c r="K93" s="192" t="s">
        <v>113</v>
      </c>
      <c r="L93" s="39"/>
      <c r="M93" s="196" t="s">
        <v>17</v>
      </c>
      <c r="N93" s="197" t="s">
        <v>39</v>
      </c>
      <c r="O93" s="198">
        <v>0.5</v>
      </c>
      <c r="P93" s="198">
        <f>O93*H93</f>
        <v>0.5</v>
      </c>
      <c r="Q93" s="198">
        <v>0.0086599999999999993</v>
      </c>
      <c r="R93" s="198">
        <f>Q93*H93</f>
        <v>0.0086599999999999993</v>
      </c>
      <c r="S93" s="198">
        <v>0</v>
      </c>
      <c r="T93" s="199">
        <f>S93*H93</f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200" t="s">
        <v>128</v>
      </c>
      <c r="AT93" s="200" t="s">
        <v>109</v>
      </c>
      <c r="AU93" s="200" t="s">
        <v>75</v>
      </c>
      <c r="AY93" s="18" t="s">
        <v>105</v>
      </c>
      <c r="BE93" s="201">
        <f>IF(N93="základní",J93,0)</f>
        <v>4260</v>
      </c>
      <c r="BF93" s="201">
        <f>IF(N93="snížená",J93,0)</f>
        <v>0</v>
      </c>
      <c r="BG93" s="201">
        <f>IF(N93="zákl. přenesená",J93,0)</f>
        <v>0</v>
      </c>
      <c r="BH93" s="201">
        <f>IF(N93="sníž. přenesená",J93,0)</f>
        <v>0</v>
      </c>
      <c r="BI93" s="201">
        <f>IF(N93="nulová",J93,0)</f>
        <v>0</v>
      </c>
      <c r="BJ93" s="18" t="s">
        <v>73</v>
      </c>
      <c r="BK93" s="201">
        <f>ROUND(I93*H93,2)</f>
        <v>4260</v>
      </c>
      <c r="BL93" s="18" t="s">
        <v>128</v>
      </c>
      <c r="BM93" s="200" t="s">
        <v>137</v>
      </c>
    </row>
    <row r="94" s="2" customFormat="1">
      <c r="A94" s="33"/>
      <c r="B94" s="34"/>
      <c r="C94" s="35"/>
      <c r="D94" s="202" t="s">
        <v>116</v>
      </c>
      <c r="E94" s="35"/>
      <c r="F94" s="203" t="s">
        <v>138</v>
      </c>
      <c r="G94" s="35"/>
      <c r="H94" s="35"/>
      <c r="I94" s="35"/>
      <c r="J94" s="35"/>
      <c r="K94" s="35"/>
      <c r="L94" s="39"/>
      <c r="M94" s="204"/>
      <c r="N94" s="205"/>
      <c r="O94" s="78"/>
      <c r="P94" s="78"/>
      <c r="Q94" s="78"/>
      <c r="R94" s="78"/>
      <c r="S94" s="78"/>
      <c r="T94" s="79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8" t="s">
        <v>116</v>
      </c>
      <c r="AU94" s="18" t="s">
        <v>75</v>
      </c>
    </row>
    <row r="95" s="2" customFormat="1" ht="24.15" customHeight="1">
      <c r="A95" s="33"/>
      <c r="B95" s="34"/>
      <c r="C95" s="190" t="s">
        <v>139</v>
      </c>
      <c r="D95" s="190" t="s">
        <v>109</v>
      </c>
      <c r="E95" s="191" t="s">
        <v>140</v>
      </c>
      <c r="F95" s="192" t="s">
        <v>141</v>
      </c>
      <c r="G95" s="193" t="s">
        <v>136</v>
      </c>
      <c r="H95" s="194">
        <v>1</v>
      </c>
      <c r="I95" s="195">
        <v>807</v>
      </c>
      <c r="J95" s="195">
        <f>ROUND(I95*H95,2)</f>
        <v>807</v>
      </c>
      <c r="K95" s="192" t="s">
        <v>113</v>
      </c>
      <c r="L95" s="39"/>
      <c r="M95" s="196" t="s">
        <v>17</v>
      </c>
      <c r="N95" s="197" t="s">
        <v>39</v>
      </c>
      <c r="O95" s="198">
        <v>0.5</v>
      </c>
      <c r="P95" s="198">
        <f>O95*H95</f>
        <v>0.5</v>
      </c>
      <c r="Q95" s="198">
        <v>0.00064999999999999997</v>
      </c>
      <c r="R95" s="198">
        <f>Q95*H95</f>
        <v>0.00064999999999999997</v>
      </c>
      <c r="S95" s="198">
        <v>0</v>
      </c>
      <c r="T95" s="199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200" t="s">
        <v>128</v>
      </c>
      <c r="AT95" s="200" t="s">
        <v>109</v>
      </c>
      <c r="AU95" s="200" t="s">
        <v>75</v>
      </c>
      <c r="AY95" s="18" t="s">
        <v>105</v>
      </c>
      <c r="BE95" s="201">
        <f>IF(N95="základní",J95,0)</f>
        <v>807</v>
      </c>
      <c r="BF95" s="201">
        <f>IF(N95="snížená",J95,0)</f>
        <v>0</v>
      </c>
      <c r="BG95" s="201">
        <f>IF(N95="zákl. přenesená",J95,0)</f>
        <v>0</v>
      </c>
      <c r="BH95" s="201">
        <f>IF(N95="sníž. přenesená",J95,0)</f>
        <v>0</v>
      </c>
      <c r="BI95" s="201">
        <f>IF(N95="nulová",J95,0)</f>
        <v>0</v>
      </c>
      <c r="BJ95" s="18" t="s">
        <v>73</v>
      </c>
      <c r="BK95" s="201">
        <f>ROUND(I95*H95,2)</f>
        <v>807</v>
      </c>
      <c r="BL95" s="18" t="s">
        <v>128</v>
      </c>
      <c r="BM95" s="200" t="s">
        <v>142</v>
      </c>
    </row>
    <row r="96" s="2" customFormat="1">
      <c r="A96" s="33"/>
      <c r="B96" s="34"/>
      <c r="C96" s="35"/>
      <c r="D96" s="202" t="s">
        <v>116</v>
      </c>
      <c r="E96" s="35"/>
      <c r="F96" s="203" t="s">
        <v>143</v>
      </c>
      <c r="G96" s="35"/>
      <c r="H96" s="35"/>
      <c r="I96" s="35"/>
      <c r="J96" s="35"/>
      <c r="K96" s="35"/>
      <c r="L96" s="39"/>
      <c r="M96" s="204"/>
      <c r="N96" s="205"/>
      <c r="O96" s="78"/>
      <c r="P96" s="78"/>
      <c r="Q96" s="78"/>
      <c r="R96" s="78"/>
      <c r="S96" s="78"/>
      <c r="T96" s="79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8" t="s">
        <v>116</v>
      </c>
      <c r="AU96" s="18" t="s">
        <v>75</v>
      </c>
    </row>
    <row r="97" s="2" customFormat="1" ht="24.15" customHeight="1">
      <c r="A97" s="33"/>
      <c r="B97" s="34"/>
      <c r="C97" s="190" t="s">
        <v>144</v>
      </c>
      <c r="D97" s="190" t="s">
        <v>109</v>
      </c>
      <c r="E97" s="191" t="s">
        <v>145</v>
      </c>
      <c r="F97" s="192" t="s">
        <v>146</v>
      </c>
      <c r="G97" s="193" t="s">
        <v>136</v>
      </c>
      <c r="H97" s="194">
        <v>1</v>
      </c>
      <c r="I97" s="195">
        <v>1440</v>
      </c>
      <c r="J97" s="195">
        <f>ROUND(I97*H97,2)</f>
        <v>1440</v>
      </c>
      <c r="K97" s="192" t="s">
        <v>113</v>
      </c>
      <c r="L97" s="39"/>
      <c r="M97" s="196" t="s">
        <v>17</v>
      </c>
      <c r="N97" s="197" t="s">
        <v>39</v>
      </c>
      <c r="O97" s="198">
        <v>0.5</v>
      </c>
      <c r="P97" s="198">
        <f>O97*H97</f>
        <v>0.5</v>
      </c>
      <c r="Q97" s="198">
        <v>0.0014499999999999999</v>
      </c>
      <c r="R97" s="198">
        <f>Q97*H97</f>
        <v>0.0014499999999999999</v>
      </c>
      <c r="S97" s="198">
        <v>0</v>
      </c>
      <c r="T97" s="199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200" t="s">
        <v>128</v>
      </c>
      <c r="AT97" s="200" t="s">
        <v>109</v>
      </c>
      <c r="AU97" s="200" t="s">
        <v>75</v>
      </c>
      <c r="AY97" s="18" t="s">
        <v>105</v>
      </c>
      <c r="BE97" s="201">
        <f>IF(N97="základní",J97,0)</f>
        <v>1440</v>
      </c>
      <c r="BF97" s="201">
        <f>IF(N97="snížená",J97,0)</f>
        <v>0</v>
      </c>
      <c r="BG97" s="201">
        <f>IF(N97="zákl. přenesená",J97,0)</f>
        <v>0</v>
      </c>
      <c r="BH97" s="201">
        <f>IF(N97="sníž. přenesená",J97,0)</f>
        <v>0</v>
      </c>
      <c r="BI97" s="201">
        <f>IF(N97="nulová",J97,0)</f>
        <v>0</v>
      </c>
      <c r="BJ97" s="18" t="s">
        <v>73</v>
      </c>
      <c r="BK97" s="201">
        <f>ROUND(I97*H97,2)</f>
        <v>1440</v>
      </c>
      <c r="BL97" s="18" t="s">
        <v>128</v>
      </c>
      <c r="BM97" s="200" t="s">
        <v>147</v>
      </c>
    </row>
    <row r="98" s="2" customFormat="1">
      <c r="A98" s="33"/>
      <c r="B98" s="34"/>
      <c r="C98" s="35"/>
      <c r="D98" s="202" t="s">
        <v>116</v>
      </c>
      <c r="E98" s="35"/>
      <c r="F98" s="203" t="s">
        <v>148</v>
      </c>
      <c r="G98" s="35"/>
      <c r="H98" s="35"/>
      <c r="I98" s="35"/>
      <c r="J98" s="35"/>
      <c r="K98" s="35"/>
      <c r="L98" s="39"/>
      <c r="M98" s="204"/>
      <c r="N98" s="205"/>
      <c r="O98" s="78"/>
      <c r="P98" s="78"/>
      <c r="Q98" s="78"/>
      <c r="R98" s="78"/>
      <c r="S98" s="78"/>
      <c r="T98" s="79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T98" s="18" t="s">
        <v>116</v>
      </c>
      <c r="AU98" s="18" t="s">
        <v>75</v>
      </c>
    </row>
    <row r="99" s="2" customFormat="1" ht="24.15" customHeight="1">
      <c r="A99" s="33"/>
      <c r="B99" s="34"/>
      <c r="C99" s="190" t="s">
        <v>149</v>
      </c>
      <c r="D99" s="190" t="s">
        <v>109</v>
      </c>
      <c r="E99" s="191" t="s">
        <v>150</v>
      </c>
      <c r="F99" s="192" t="s">
        <v>151</v>
      </c>
      <c r="G99" s="193" t="s">
        <v>127</v>
      </c>
      <c r="H99" s="194">
        <v>1</v>
      </c>
      <c r="I99" s="195">
        <v>1420</v>
      </c>
      <c r="J99" s="195">
        <f>ROUND(I99*H99,2)</f>
        <v>1420</v>
      </c>
      <c r="K99" s="192" t="s">
        <v>113</v>
      </c>
      <c r="L99" s="39"/>
      <c r="M99" s="196" t="s">
        <v>17</v>
      </c>
      <c r="N99" s="197" t="s">
        <v>39</v>
      </c>
      <c r="O99" s="198">
        <v>0.28799999999999998</v>
      </c>
      <c r="P99" s="198">
        <f>O99*H99</f>
        <v>0.28799999999999998</v>
      </c>
      <c r="Q99" s="198">
        <v>0.00075000000000000002</v>
      </c>
      <c r="R99" s="198">
        <f>Q99*H99</f>
        <v>0.00075000000000000002</v>
      </c>
      <c r="S99" s="198">
        <v>0</v>
      </c>
      <c r="T99" s="199">
        <f>S99*H99</f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200" t="s">
        <v>128</v>
      </c>
      <c r="AT99" s="200" t="s">
        <v>109</v>
      </c>
      <c r="AU99" s="200" t="s">
        <v>75</v>
      </c>
      <c r="AY99" s="18" t="s">
        <v>105</v>
      </c>
      <c r="BE99" s="201">
        <f>IF(N99="základní",J99,0)</f>
        <v>1420</v>
      </c>
      <c r="BF99" s="201">
        <f>IF(N99="snížená",J99,0)</f>
        <v>0</v>
      </c>
      <c r="BG99" s="201">
        <f>IF(N99="zákl. přenesená",J99,0)</f>
        <v>0</v>
      </c>
      <c r="BH99" s="201">
        <f>IF(N99="sníž. přenesená",J99,0)</f>
        <v>0</v>
      </c>
      <c r="BI99" s="201">
        <f>IF(N99="nulová",J99,0)</f>
        <v>0</v>
      </c>
      <c r="BJ99" s="18" t="s">
        <v>73</v>
      </c>
      <c r="BK99" s="201">
        <f>ROUND(I99*H99,2)</f>
        <v>1420</v>
      </c>
      <c r="BL99" s="18" t="s">
        <v>128</v>
      </c>
      <c r="BM99" s="200" t="s">
        <v>152</v>
      </c>
    </row>
    <row r="100" s="2" customFormat="1">
      <c r="A100" s="33"/>
      <c r="B100" s="34"/>
      <c r="C100" s="35"/>
      <c r="D100" s="202" t="s">
        <v>116</v>
      </c>
      <c r="E100" s="35"/>
      <c r="F100" s="203" t="s">
        <v>153</v>
      </c>
      <c r="G100" s="35"/>
      <c r="H100" s="35"/>
      <c r="I100" s="35"/>
      <c r="J100" s="35"/>
      <c r="K100" s="35"/>
      <c r="L100" s="39"/>
      <c r="M100" s="204"/>
      <c r="N100" s="205"/>
      <c r="O100" s="78"/>
      <c r="P100" s="78"/>
      <c r="Q100" s="78"/>
      <c r="R100" s="78"/>
      <c r="S100" s="78"/>
      <c r="T100" s="79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8" t="s">
        <v>116</v>
      </c>
      <c r="AU100" s="18" t="s">
        <v>75</v>
      </c>
    </row>
    <row r="101" s="2" customFormat="1" ht="16.5" customHeight="1">
      <c r="A101" s="33"/>
      <c r="B101" s="34"/>
      <c r="C101" s="190" t="s">
        <v>154</v>
      </c>
      <c r="D101" s="190" t="s">
        <v>109</v>
      </c>
      <c r="E101" s="191" t="s">
        <v>155</v>
      </c>
      <c r="F101" s="192" t="s">
        <v>156</v>
      </c>
      <c r="G101" s="193" t="s">
        <v>127</v>
      </c>
      <c r="H101" s="194">
        <v>1</v>
      </c>
      <c r="I101" s="195">
        <v>9000</v>
      </c>
      <c r="J101" s="195">
        <f>ROUND(I101*H101,2)</f>
        <v>9000</v>
      </c>
      <c r="K101" s="192" t="s">
        <v>17</v>
      </c>
      <c r="L101" s="39"/>
      <c r="M101" s="196" t="s">
        <v>17</v>
      </c>
      <c r="N101" s="197" t="s">
        <v>39</v>
      </c>
      <c r="O101" s="198">
        <v>0</v>
      </c>
      <c r="P101" s="198">
        <f>O101*H101</f>
        <v>0</v>
      </c>
      <c r="Q101" s="198">
        <v>0</v>
      </c>
      <c r="R101" s="198">
        <f>Q101*H101</f>
        <v>0</v>
      </c>
      <c r="S101" s="198">
        <v>0</v>
      </c>
      <c r="T101" s="199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200" t="s">
        <v>128</v>
      </c>
      <c r="AT101" s="200" t="s">
        <v>109</v>
      </c>
      <c r="AU101" s="200" t="s">
        <v>75</v>
      </c>
      <c r="AY101" s="18" t="s">
        <v>105</v>
      </c>
      <c r="BE101" s="201">
        <f>IF(N101="základní",J101,0)</f>
        <v>9000</v>
      </c>
      <c r="BF101" s="201">
        <f>IF(N101="snížená",J101,0)</f>
        <v>0</v>
      </c>
      <c r="BG101" s="201">
        <f>IF(N101="zákl. přenesená",J101,0)</f>
        <v>0</v>
      </c>
      <c r="BH101" s="201">
        <f>IF(N101="sníž. přenesená",J101,0)</f>
        <v>0</v>
      </c>
      <c r="BI101" s="201">
        <f>IF(N101="nulová",J101,0)</f>
        <v>0</v>
      </c>
      <c r="BJ101" s="18" t="s">
        <v>73</v>
      </c>
      <c r="BK101" s="201">
        <f>ROUND(I101*H101,2)</f>
        <v>9000</v>
      </c>
      <c r="BL101" s="18" t="s">
        <v>128</v>
      </c>
      <c r="BM101" s="200" t="s">
        <v>157</v>
      </c>
    </row>
    <row r="102" s="14" customFormat="1">
      <c r="A102" s="14"/>
      <c r="B102" s="217"/>
      <c r="C102" s="218"/>
      <c r="D102" s="208" t="s">
        <v>118</v>
      </c>
      <c r="E102" s="219" t="s">
        <v>17</v>
      </c>
      <c r="F102" s="220" t="s">
        <v>158</v>
      </c>
      <c r="G102" s="218"/>
      <c r="H102" s="219" t="s">
        <v>17</v>
      </c>
      <c r="I102" s="218"/>
      <c r="J102" s="218"/>
      <c r="K102" s="218"/>
      <c r="L102" s="221"/>
      <c r="M102" s="222"/>
      <c r="N102" s="223"/>
      <c r="O102" s="223"/>
      <c r="P102" s="223"/>
      <c r="Q102" s="223"/>
      <c r="R102" s="223"/>
      <c r="S102" s="223"/>
      <c r="T102" s="22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25" t="s">
        <v>118</v>
      </c>
      <c r="AU102" s="225" t="s">
        <v>75</v>
      </c>
      <c r="AV102" s="14" t="s">
        <v>73</v>
      </c>
      <c r="AW102" s="14" t="s">
        <v>30</v>
      </c>
      <c r="AX102" s="14" t="s">
        <v>68</v>
      </c>
      <c r="AY102" s="225" t="s">
        <v>105</v>
      </c>
    </row>
    <row r="103" s="14" customFormat="1">
      <c r="A103" s="14"/>
      <c r="B103" s="217"/>
      <c r="C103" s="218"/>
      <c r="D103" s="208" t="s">
        <v>118</v>
      </c>
      <c r="E103" s="219" t="s">
        <v>17</v>
      </c>
      <c r="F103" s="220" t="s">
        <v>159</v>
      </c>
      <c r="G103" s="218"/>
      <c r="H103" s="219" t="s">
        <v>17</v>
      </c>
      <c r="I103" s="218"/>
      <c r="J103" s="218"/>
      <c r="K103" s="218"/>
      <c r="L103" s="221"/>
      <c r="M103" s="222"/>
      <c r="N103" s="223"/>
      <c r="O103" s="223"/>
      <c r="P103" s="223"/>
      <c r="Q103" s="223"/>
      <c r="R103" s="223"/>
      <c r="S103" s="223"/>
      <c r="T103" s="22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25" t="s">
        <v>118</v>
      </c>
      <c r="AU103" s="225" t="s">
        <v>75</v>
      </c>
      <c r="AV103" s="14" t="s">
        <v>73</v>
      </c>
      <c r="AW103" s="14" t="s">
        <v>30</v>
      </c>
      <c r="AX103" s="14" t="s">
        <v>68</v>
      </c>
      <c r="AY103" s="225" t="s">
        <v>105</v>
      </c>
    </row>
    <row r="104" s="14" customFormat="1">
      <c r="A104" s="14"/>
      <c r="B104" s="217"/>
      <c r="C104" s="218"/>
      <c r="D104" s="208" t="s">
        <v>118</v>
      </c>
      <c r="E104" s="219" t="s">
        <v>17</v>
      </c>
      <c r="F104" s="220" t="s">
        <v>160</v>
      </c>
      <c r="G104" s="218"/>
      <c r="H104" s="219" t="s">
        <v>17</v>
      </c>
      <c r="I104" s="218"/>
      <c r="J104" s="218"/>
      <c r="K104" s="218"/>
      <c r="L104" s="221"/>
      <c r="M104" s="222"/>
      <c r="N104" s="223"/>
      <c r="O104" s="223"/>
      <c r="P104" s="223"/>
      <c r="Q104" s="223"/>
      <c r="R104" s="223"/>
      <c r="S104" s="223"/>
      <c r="T104" s="22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25" t="s">
        <v>118</v>
      </c>
      <c r="AU104" s="225" t="s">
        <v>75</v>
      </c>
      <c r="AV104" s="14" t="s">
        <v>73</v>
      </c>
      <c r="AW104" s="14" t="s">
        <v>30</v>
      </c>
      <c r="AX104" s="14" t="s">
        <v>68</v>
      </c>
      <c r="AY104" s="225" t="s">
        <v>105</v>
      </c>
    </row>
    <row r="105" s="14" customFormat="1">
      <c r="A105" s="14"/>
      <c r="B105" s="217"/>
      <c r="C105" s="218"/>
      <c r="D105" s="208" t="s">
        <v>118</v>
      </c>
      <c r="E105" s="219" t="s">
        <v>17</v>
      </c>
      <c r="F105" s="220" t="s">
        <v>161</v>
      </c>
      <c r="G105" s="218"/>
      <c r="H105" s="219" t="s">
        <v>17</v>
      </c>
      <c r="I105" s="218"/>
      <c r="J105" s="218"/>
      <c r="K105" s="218"/>
      <c r="L105" s="221"/>
      <c r="M105" s="222"/>
      <c r="N105" s="223"/>
      <c r="O105" s="223"/>
      <c r="P105" s="223"/>
      <c r="Q105" s="223"/>
      <c r="R105" s="223"/>
      <c r="S105" s="223"/>
      <c r="T105" s="22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25" t="s">
        <v>118</v>
      </c>
      <c r="AU105" s="225" t="s">
        <v>75</v>
      </c>
      <c r="AV105" s="14" t="s">
        <v>73</v>
      </c>
      <c r="AW105" s="14" t="s">
        <v>30</v>
      </c>
      <c r="AX105" s="14" t="s">
        <v>68</v>
      </c>
      <c r="AY105" s="225" t="s">
        <v>105</v>
      </c>
    </row>
    <row r="106" s="14" customFormat="1">
      <c r="A106" s="14"/>
      <c r="B106" s="217"/>
      <c r="C106" s="218"/>
      <c r="D106" s="208" t="s">
        <v>118</v>
      </c>
      <c r="E106" s="219" t="s">
        <v>17</v>
      </c>
      <c r="F106" s="220" t="s">
        <v>162</v>
      </c>
      <c r="G106" s="218"/>
      <c r="H106" s="219" t="s">
        <v>17</v>
      </c>
      <c r="I106" s="218"/>
      <c r="J106" s="218"/>
      <c r="K106" s="218"/>
      <c r="L106" s="221"/>
      <c r="M106" s="222"/>
      <c r="N106" s="223"/>
      <c r="O106" s="223"/>
      <c r="P106" s="223"/>
      <c r="Q106" s="223"/>
      <c r="R106" s="223"/>
      <c r="S106" s="223"/>
      <c r="T106" s="22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25" t="s">
        <v>118</v>
      </c>
      <c r="AU106" s="225" t="s">
        <v>75</v>
      </c>
      <c r="AV106" s="14" t="s">
        <v>73</v>
      </c>
      <c r="AW106" s="14" t="s">
        <v>30</v>
      </c>
      <c r="AX106" s="14" t="s">
        <v>68</v>
      </c>
      <c r="AY106" s="225" t="s">
        <v>105</v>
      </c>
    </row>
    <row r="107" s="14" customFormat="1">
      <c r="A107" s="14"/>
      <c r="B107" s="217"/>
      <c r="C107" s="218"/>
      <c r="D107" s="208" t="s">
        <v>118</v>
      </c>
      <c r="E107" s="219" t="s">
        <v>17</v>
      </c>
      <c r="F107" s="220" t="s">
        <v>163</v>
      </c>
      <c r="G107" s="218"/>
      <c r="H107" s="219" t="s">
        <v>17</v>
      </c>
      <c r="I107" s="218"/>
      <c r="J107" s="218"/>
      <c r="K107" s="218"/>
      <c r="L107" s="221"/>
      <c r="M107" s="222"/>
      <c r="N107" s="223"/>
      <c r="O107" s="223"/>
      <c r="P107" s="223"/>
      <c r="Q107" s="223"/>
      <c r="R107" s="223"/>
      <c r="S107" s="223"/>
      <c r="T107" s="22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25" t="s">
        <v>118</v>
      </c>
      <c r="AU107" s="225" t="s">
        <v>75</v>
      </c>
      <c r="AV107" s="14" t="s">
        <v>73</v>
      </c>
      <c r="AW107" s="14" t="s">
        <v>30</v>
      </c>
      <c r="AX107" s="14" t="s">
        <v>68</v>
      </c>
      <c r="AY107" s="225" t="s">
        <v>105</v>
      </c>
    </row>
    <row r="108" s="14" customFormat="1">
      <c r="A108" s="14"/>
      <c r="B108" s="217"/>
      <c r="C108" s="218"/>
      <c r="D108" s="208" t="s">
        <v>118</v>
      </c>
      <c r="E108" s="219" t="s">
        <v>17</v>
      </c>
      <c r="F108" s="220" t="s">
        <v>164</v>
      </c>
      <c r="G108" s="218"/>
      <c r="H108" s="219" t="s">
        <v>17</v>
      </c>
      <c r="I108" s="218"/>
      <c r="J108" s="218"/>
      <c r="K108" s="218"/>
      <c r="L108" s="221"/>
      <c r="M108" s="222"/>
      <c r="N108" s="223"/>
      <c r="O108" s="223"/>
      <c r="P108" s="223"/>
      <c r="Q108" s="223"/>
      <c r="R108" s="223"/>
      <c r="S108" s="223"/>
      <c r="T108" s="22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25" t="s">
        <v>118</v>
      </c>
      <c r="AU108" s="225" t="s">
        <v>75</v>
      </c>
      <c r="AV108" s="14" t="s">
        <v>73</v>
      </c>
      <c r="AW108" s="14" t="s">
        <v>30</v>
      </c>
      <c r="AX108" s="14" t="s">
        <v>68</v>
      </c>
      <c r="AY108" s="225" t="s">
        <v>105</v>
      </c>
    </row>
    <row r="109" s="13" customFormat="1">
      <c r="A109" s="13"/>
      <c r="B109" s="206"/>
      <c r="C109" s="207"/>
      <c r="D109" s="208" t="s">
        <v>118</v>
      </c>
      <c r="E109" s="209" t="s">
        <v>17</v>
      </c>
      <c r="F109" s="210" t="s">
        <v>73</v>
      </c>
      <c r="G109" s="207"/>
      <c r="H109" s="211">
        <v>1</v>
      </c>
      <c r="I109" s="207"/>
      <c r="J109" s="207"/>
      <c r="K109" s="207"/>
      <c r="L109" s="212"/>
      <c r="M109" s="213"/>
      <c r="N109" s="214"/>
      <c r="O109" s="214"/>
      <c r="P109" s="214"/>
      <c r="Q109" s="214"/>
      <c r="R109" s="214"/>
      <c r="S109" s="214"/>
      <c r="T109" s="215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16" t="s">
        <v>118</v>
      </c>
      <c r="AU109" s="216" t="s">
        <v>75</v>
      </c>
      <c r="AV109" s="13" t="s">
        <v>75</v>
      </c>
      <c r="AW109" s="13" t="s">
        <v>30</v>
      </c>
      <c r="AX109" s="13" t="s">
        <v>73</v>
      </c>
      <c r="AY109" s="216" t="s">
        <v>105</v>
      </c>
    </row>
    <row r="110" s="2" customFormat="1" ht="16.5" customHeight="1">
      <c r="A110" s="33"/>
      <c r="B110" s="34"/>
      <c r="C110" s="190" t="s">
        <v>165</v>
      </c>
      <c r="D110" s="190" t="s">
        <v>109</v>
      </c>
      <c r="E110" s="191" t="s">
        <v>166</v>
      </c>
      <c r="F110" s="192" t="s">
        <v>167</v>
      </c>
      <c r="G110" s="193" t="s">
        <v>168</v>
      </c>
      <c r="H110" s="194">
        <v>16</v>
      </c>
      <c r="I110" s="195">
        <v>700</v>
      </c>
      <c r="J110" s="195">
        <f>ROUND(I110*H110,2)</f>
        <v>11200</v>
      </c>
      <c r="K110" s="192" t="s">
        <v>17</v>
      </c>
      <c r="L110" s="39"/>
      <c r="M110" s="196" t="s">
        <v>17</v>
      </c>
      <c r="N110" s="197" t="s">
        <v>39</v>
      </c>
      <c r="O110" s="198">
        <v>0</v>
      </c>
      <c r="P110" s="198">
        <f>O110*H110</f>
        <v>0</v>
      </c>
      <c r="Q110" s="198">
        <v>0</v>
      </c>
      <c r="R110" s="198">
        <f>Q110*H110</f>
        <v>0</v>
      </c>
      <c r="S110" s="198">
        <v>0</v>
      </c>
      <c r="T110" s="199">
        <f>S110*H110</f>
        <v>0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200" t="s">
        <v>128</v>
      </c>
      <c r="AT110" s="200" t="s">
        <v>109</v>
      </c>
      <c r="AU110" s="200" t="s">
        <v>75</v>
      </c>
      <c r="AY110" s="18" t="s">
        <v>105</v>
      </c>
      <c r="BE110" s="201">
        <f>IF(N110="základní",J110,0)</f>
        <v>11200</v>
      </c>
      <c r="BF110" s="201">
        <f>IF(N110="snížená",J110,0)</f>
        <v>0</v>
      </c>
      <c r="BG110" s="201">
        <f>IF(N110="zákl. přenesená",J110,0)</f>
        <v>0</v>
      </c>
      <c r="BH110" s="201">
        <f>IF(N110="sníž. přenesená",J110,0)</f>
        <v>0</v>
      </c>
      <c r="BI110" s="201">
        <f>IF(N110="nulová",J110,0)</f>
        <v>0</v>
      </c>
      <c r="BJ110" s="18" t="s">
        <v>73</v>
      </c>
      <c r="BK110" s="201">
        <f>ROUND(I110*H110,2)</f>
        <v>11200</v>
      </c>
      <c r="BL110" s="18" t="s">
        <v>128</v>
      </c>
      <c r="BM110" s="200" t="s">
        <v>169</v>
      </c>
    </row>
    <row r="111" s="2" customFormat="1" ht="16.5" customHeight="1">
      <c r="A111" s="33"/>
      <c r="B111" s="34"/>
      <c r="C111" s="190" t="s">
        <v>170</v>
      </c>
      <c r="D111" s="190" t="s">
        <v>109</v>
      </c>
      <c r="E111" s="191" t="s">
        <v>171</v>
      </c>
      <c r="F111" s="192" t="s">
        <v>172</v>
      </c>
      <c r="G111" s="193" t="s">
        <v>127</v>
      </c>
      <c r="H111" s="194">
        <v>2</v>
      </c>
      <c r="I111" s="195">
        <v>6000</v>
      </c>
      <c r="J111" s="195">
        <f>ROUND(I111*H111,2)</f>
        <v>12000</v>
      </c>
      <c r="K111" s="192" t="s">
        <v>17</v>
      </c>
      <c r="L111" s="39"/>
      <c r="M111" s="196" t="s">
        <v>17</v>
      </c>
      <c r="N111" s="197" t="s">
        <v>39</v>
      </c>
      <c r="O111" s="198">
        <v>0</v>
      </c>
      <c r="P111" s="198">
        <f>O111*H111</f>
        <v>0</v>
      </c>
      <c r="Q111" s="198">
        <v>0</v>
      </c>
      <c r="R111" s="198">
        <f>Q111*H111</f>
        <v>0</v>
      </c>
      <c r="S111" s="198">
        <v>0</v>
      </c>
      <c r="T111" s="199">
        <f>S111*H111</f>
        <v>0</v>
      </c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R111" s="200" t="s">
        <v>128</v>
      </c>
      <c r="AT111" s="200" t="s">
        <v>109</v>
      </c>
      <c r="AU111" s="200" t="s">
        <v>75</v>
      </c>
      <c r="AY111" s="18" t="s">
        <v>105</v>
      </c>
      <c r="BE111" s="201">
        <f>IF(N111="základní",J111,0)</f>
        <v>12000</v>
      </c>
      <c r="BF111" s="201">
        <f>IF(N111="snížená",J111,0)</f>
        <v>0</v>
      </c>
      <c r="BG111" s="201">
        <f>IF(N111="zákl. přenesená",J111,0)</f>
        <v>0</v>
      </c>
      <c r="BH111" s="201">
        <f>IF(N111="sníž. přenesená",J111,0)</f>
        <v>0</v>
      </c>
      <c r="BI111" s="201">
        <f>IF(N111="nulová",J111,0)</f>
        <v>0</v>
      </c>
      <c r="BJ111" s="18" t="s">
        <v>73</v>
      </c>
      <c r="BK111" s="201">
        <f>ROUND(I111*H111,2)</f>
        <v>12000</v>
      </c>
      <c r="BL111" s="18" t="s">
        <v>128</v>
      </c>
      <c r="BM111" s="200" t="s">
        <v>173</v>
      </c>
    </row>
    <row r="112" s="2" customFormat="1" ht="24.15" customHeight="1">
      <c r="A112" s="33"/>
      <c r="B112" s="34"/>
      <c r="C112" s="190" t="s">
        <v>174</v>
      </c>
      <c r="D112" s="190" t="s">
        <v>109</v>
      </c>
      <c r="E112" s="191" t="s">
        <v>175</v>
      </c>
      <c r="F112" s="192" t="s">
        <v>176</v>
      </c>
      <c r="G112" s="193" t="s">
        <v>127</v>
      </c>
      <c r="H112" s="194">
        <v>3</v>
      </c>
      <c r="I112" s="195">
        <v>6500</v>
      </c>
      <c r="J112" s="195">
        <f>ROUND(I112*H112,2)</f>
        <v>19500</v>
      </c>
      <c r="K112" s="192" t="s">
        <v>17</v>
      </c>
      <c r="L112" s="39"/>
      <c r="M112" s="196" t="s">
        <v>17</v>
      </c>
      <c r="N112" s="197" t="s">
        <v>39</v>
      </c>
      <c r="O112" s="198">
        <v>0</v>
      </c>
      <c r="P112" s="198">
        <f>O112*H112</f>
        <v>0</v>
      </c>
      <c r="Q112" s="198">
        <v>0</v>
      </c>
      <c r="R112" s="198">
        <f>Q112*H112</f>
        <v>0</v>
      </c>
      <c r="S112" s="198">
        <v>0</v>
      </c>
      <c r="T112" s="199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200" t="s">
        <v>128</v>
      </c>
      <c r="AT112" s="200" t="s">
        <v>109</v>
      </c>
      <c r="AU112" s="200" t="s">
        <v>75</v>
      </c>
      <c r="AY112" s="18" t="s">
        <v>105</v>
      </c>
      <c r="BE112" s="201">
        <f>IF(N112="základní",J112,0)</f>
        <v>19500</v>
      </c>
      <c r="BF112" s="201">
        <f>IF(N112="snížená",J112,0)</f>
        <v>0</v>
      </c>
      <c r="BG112" s="201">
        <f>IF(N112="zákl. přenesená",J112,0)</f>
        <v>0</v>
      </c>
      <c r="BH112" s="201">
        <f>IF(N112="sníž. přenesená",J112,0)</f>
        <v>0</v>
      </c>
      <c r="BI112" s="201">
        <f>IF(N112="nulová",J112,0)</f>
        <v>0</v>
      </c>
      <c r="BJ112" s="18" t="s">
        <v>73</v>
      </c>
      <c r="BK112" s="201">
        <f>ROUND(I112*H112,2)</f>
        <v>19500</v>
      </c>
      <c r="BL112" s="18" t="s">
        <v>128</v>
      </c>
      <c r="BM112" s="200" t="s">
        <v>177</v>
      </c>
    </row>
    <row r="113" s="2" customFormat="1" ht="16.5" customHeight="1">
      <c r="A113" s="33"/>
      <c r="B113" s="34"/>
      <c r="C113" s="190" t="s">
        <v>178</v>
      </c>
      <c r="D113" s="190" t="s">
        <v>109</v>
      </c>
      <c r="E113" s="191" t="s">
        <v>179</v>
      </c>
      <c r="F113" s="192" t="s">
        <v>180</v>
      </c>
      <c r="G113" s="193" t="s">
        <v>127</v>
      </c>
      <c r="H113" s="194">
        <v>1</v>
      </c>
      <c r="I113" s="195">
        <v>2000</v>
      </c>
      <c r="J113" s="195">
        <f>ROUND(I113*H113,2)</f>
        <v>2000</v>
      </c>
      <c r="K113" s="192" t="s">
        <v>17</v>
      </c>
      <c r="L113" s="39"/>
      <c r="M113" s="196" t="s">
        <v>17</v>
      </c>
      <c r="N113" s="197" t="s">
        <v>39</v>
      </c>
      <c r="O113" s="198">
        <v>0</v>
      </c>
      <c r="P113" s="198">
        <f>O113*H113</f>
        <v>0</v>
      </c>
      <c r="Q113" s="198">
        <v>0</v>
      </c>
      <c r="R113" s="198">
        <f>Q113*H113</f>
        <v>0</v>
      </c>
      <c r="S113" s="198">
        <v>0</v>
      </c>
      <c r="T113" s="199">
        <f>S113*H113</f>
        <v>0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R113" s="200" t="s">
        <v>128</v>
      </c>
      <c r="AT113" s="200" t="s">
        <v>109</v>
      </c>
      <c r="AU113" s="200" t="s">
        <v>75</v>
      </c>
      <c r="AY113" s="18" t="s">
        <v>105</v>
      </c>
      <c r="BE113" s="201">
        <f>IF(N113="základní",J113,0)</f>
        <v>2000</v>
      </c>
      <c r="BF113" s="201">
        <f>IF(N113="snížená",J113,0)</f>
        <v>0</v>
      </c>
      <c r="BG113" s="201">
        <f>IF(N113="zákl. přenesená",J113,0)</f>
        <v>0</v>
      </c>
      <c r="BH113" s="201">
        <f>IF(N113="sníž. přenesená",J113,0)</f>
        <v>0</v>
      </c>
      <c r="BI113" s="201">
        <f>IF(N113="nulová",J113,0)</f>
        <v>0</v>
      </c>
      <c r="BJ113" s="18" t="s">
        <v>73</v>
      </c>
      <c r="BK113" s="201">
        <f>ROUND(I113*H113,2)</f>
        <v>2000</v>
      </c>
      <c r="BL113" s="18" t="s">
        <v>128</v>
      </c>
      <c r="BM113" s="200" t="s">
        <v>181</v>
      </c>
    </row>
    <row r="114" s="2" customFormat="1" ht="49.05" customHeight="1">
      <c r="A114" s="33"/>
      <c r="B114" s="34"/>
      <c r="C114" s="190" t="s">
        <v>182</v>
      </c>
      <c r="D114" s="190" t="s">
        <v>109</v>
      </c>
      <c r="E114" s="191" t="s">
        <v>183</v>
      </c>
      <c r="F114" s="192" t="s">
        <v>184</v>
      </c>
      <c r="G114" s="193" t="s">
        <v>127</v>
      </c>
      <c r="H114" s="194">
        <v>1</v>
      </c>
      <c r="I114" s="195">
        <v>20000</v>
      </c>
      <c r="J114" s="195">
        <f>ROUND(I114*H114,2)</f>
        <v>20000</v>
      </c>
      <c r="K114" s="192" t="s">
        <v>17</v>
      </c>
      <c r="L114" s="39"/>
      <c r="M114" s="196" t="s">
        <v>17</v>
      </c>
      <c r="N114" s="197" t="s">
        <v>39</v>
      </c>
      <c r="O114" s="198">
        <v>0</v>
      </c>
      <c r="P114" s="198">
        <f>O114*H114</f>
        <v>0</v>
      </c>
      <c r="Q114" s="198">
        <v>0</v>
      </c>
      <c r="R114" s="198">
        <f>Q114*H114</f>
        <v>0</v>
      </c>
      <c r="S114" s="198">
        <v>0</v>
      </c>
      <c r="T114" s="199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200" t="s">
        <v>128</v>
      </c>
      <c r="AT114" s="200" t="s">
        <v>109</v>
      </c>
      <c r="AU114" s="200" t="s">
        <v>75</v>
      </c>
      <c r="AY114" s="18" t="s">
        <v>105</v>
      </c>
      <c r="BE114" s="201">
        <f>IF(N114="základní",J114,0)</f>
        <v>20000</v>
      </c>
      <c r="BF114" s="201">
        <f>IF(N114="snížená",J114,0)</f>
        <v>0</v>
      </c>
      <c r="BG114" s="201">
        <f>IF(N114="zákl. přenesená",J114,0)</f>
        <v>0</v>
      </c>
      <c r="BH114" s="201">
        <f>IF(N114="sníž. přenesená",J114,0)</f>
        <v>0</v>
      </c>
      <c r="BI114" s="201">
        <f>IF(N114="nulová",J114,0)</f>
        <v>0</v>
      </c>
      <c r="BJ114" s="18" t="s">
        <v>73</v>
      </c>
      <c r="BK114" s="201">
        <f>ROUND(I114*H114,2)</f>
        <v>20000</v>
      </c>
      <c r="BL114" s="18" t="s">
        <v>128</v>
      </c>
      <c r="BM114" s="200" t="s">
        <v>185</v>
      </c>
    </row>
    <row r="115" s="13" customFormat="1">
      <c r="A115" s="13"/>
      <c r="B115" s="206"/>
      <c r="C115" s="207"/>
      <c r="D115" s="208" t="s">
        <v>118</v>
      </c>
      <c r="E115" s="209" t="s">
        <v>17</v>
      </c>
      <c r="F115" s="210" t="s">
        <v>73</v>
      </c>
      <c r="G115" s="207"/>
      <c r="H115" s="211">
        <v>1</v>
      </c>
      <c r="I115" s="207"/>
      <c r="J115" s="207"/>
      <c r="K115" s="207"/>
      <c r="L115" s="212"/>
      <c r="M115" s="213"/>
      <c r="N115" s="214"/>
      <c r="O115" s="214"/>
      <c r="P115" s="214"/>
      <c r="Q115" s="214"/>
      <c r="R115" s="214"/>
      <c r="S115" s="214"/>
      <c r="T115" s="215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16" t="s">
        <v>118</v>
      </c>
      <c r="AU115" s="216" t="s">
        <v>75</v>
      </c>
      <c r="AV115" s="13" t="s">
        <v>75</v>
      </c>
      <c r="AW115" s="13" t="s">
        <v>30</v>
      </c>
      <c r="AX115" s="13" t="s">
        <v>73</v>
      </c>
      <c r="AY115" s="216" t="s">
        <v>105</v>
      </c>
    </row>
    <row r="116" s="2" customFormat="1" ht="44.25" customHeight="1">
      <c r="A116" s="33"/>
      <c r="B116" s="34"/>
      <c r="C116" s="190" t="s">
        <v>186</v>
      </c>
      <c r="D116" s="190" t="s">
        <v>109</v>
      </c>
      <c r="E116" s="191" t="s">
        <v>187</v>
      </c>
      <c r="F116" s="192" t="s">
        <v>188</v>
      </c>
      <c r="G116" s="193" t="s">
        <v>127</v>
      </c>
      <c r="H116" s="194">
        <v>1</v>
      </c>
      <c r="I116" s="195">
        <v>25000</v>
      </c>
      <c r="J116" s="195">
        <f>ROUND(I116*H116,2)</f>
        <v>25000</v>
      </c>
      <c r="K116" s="192" t="s">
        <v>17</v>
      </c>
      <c r="L116" s="39"/>
      <c r="M116" s="196" t="s">
        <v>17</v>
      </c>
      <c r="N116" s="197" t="s">
        <v>39</v>
      </c>
      <c r="O116" s="198">
        <v>0</v>
      </c>
      <c r="P116" s="198">
        <f>O116*H116</f>
        <v>0</v>
      </c>
      <c r="Q116" s="198">
        <v>0</v>
      </c>
      <c r="R116" s="198">
        <f>Q116*H116</f>
        <v>0</v>
      </c>
      <c r="S116" s="198">
        <v>0</v>
      </c>
      <c r="T116" s="199">
        <f>S116*H116</f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R116" s="200" t="s">
        <v>128</v>
      </c>
      <c r="AT116" s="200" t="s">
        <v>109</v>
      </c>
      <c r="AU116" s="200" t="s">
        <v>75</v>
      </c>
      <c r="AY116" s="18" t="s">
        <v>105</v>
      </c>
      <c r="BE116" s="201">
        <f>IF(N116="základní",J116,0)</f>
        <v>25000</v>
      </c>
      <c r="BF116" s="201">
        <f>IF(N116="snížená",J116,0)</f>
        <v>0</v>
      </c>
      <c r="BG116" s="201">
        <f>IF(N116="zákl. přenesená",J116,0)</f>
        <v>0</v>
      </c>
      <c r="BH116" s="201">
        <f>IF(N116="sníž. přenesená",J116,0)</f>
        <v>0</v>
      </c>
      <c r="BI116" s="201">
        <f>IF(N116="nulová",J116,0)</f>
        <v>0</v>
      </c>
      <c r="BJ116" s="18" t="s">
        <v>73</v>
      </c>
      <c r="BK116" s="201">
        <f>ROUND(I116*H116,2)</f>
        <v>25000</v>
      </c>
      <c r="BL116" s="18" t="s">
        <v>128</v>
      </c>
      <c r="BM116" s="200" t="s">
        <v>189</v>
      </c>
    </row>
    <row r="117" s="13" customFormat="1">
      <c r="A117" s="13"/>
      <c r="B117" s="206"/>
      <c r="C117" s="207"/>
      <c r="D117" s="208" t="s">
        <v>118</v>
      </c>
      <c r="E117" s="209" t="s">
        <v>17</v>
      </c>
      <c r="F117" s="210" t="s">
        <v>73</v>
      </c>
      <c r="G117" s="207"/>
      <c r="H117" s="211">
        <v>1</v>
      </c>
      <c r="I117" s="207"/>
      <c r="J117" s="207"/>
      <c r="K117" s="207"/>
      <c r="L117" s="212"/>
      <c r="M117" s="213"/>
      <c r="N117" s="214"/>
      <c r="O117" s="214"/>
      <c r="P117" s="214"/>
      <c r="Q117" s="214"/>
      <c r="R117" s="214"/>
      <c r="S117" s="214"/>
      <c r="T117" s="215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16" t="s">
        <v>118</v>
      </c>
      <c r="AU117" s="216" t="s">
        <v>75</v>
      </c>
      <c r="AV117" s="13" t="s">
        <v>75</v>
      </c>
      <c r="AW117" s="13" t="s">
        <v>30</v>
      </c>
      <c r="AX117" s="13" t="s">
        <v>73</v>
      </c>
      <c r="AY117" s="216" t="s">
        <v>105</v>
      </c>
    </row>
    <row r="118" s="2" customFormat="1" ht="44.25" customHeight="1">
      <c r="A118" s="33"/>
      <c r="B118" s="34"/>
      <c r="C118" s="190" t="s">
        <v>190</v>
      </c>
      <c r="D118" s="190" t="s">
        <v>109</v>
      </c>
      <c r="E118" s="191" t="s">
        <v>191</v>
      </c>
      <c r="F118" s="192" t="s">
        <v>192</v>
      </c>
      <c r="G118" s="193" t="s">
        <v>127</v>
      </c>
      <c r="H118" s="194">
        <v>1</v>
      </c>
      <c r="I118" s="195">
        <v>25000</v>
      </c>
      <c r="J118" s="195">
        <f>ROUND(I118*H118,2)</f>
        <v>25000</v>
      </c>
      <c r="K118" s="192" t="s">
        <v>17</v>
      </c>
      <c r="L118" s="39"/>
      <c r="M118" s="196" t="s">
        <v>17</v>
      </c>
      <c r="N118" s="197" t="s">
        <v>39</v>
      </c>
      <c r="O118" s="198">
        <v>0</v>
      </c>
      <c r="P118" s="198">
        <f>O118*H118</f>
        <v>0</v>
      </c>
      <c r="Q118" s="198">
        <v>0</v>
      </c>
      <c r="R118" s="198">
        <f>Q118*H118</f>
        <v>0</v>
      </c>
      <c r="S118" s="198">
        <v>0</v>
      </c>
      <c r="T118" s="199">
        <f>S118*H118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R118" s="200" t="s">
        <v>128</v>
      </c>
      <c r="AT118" s="200" t="s">
        <v>109</v>
      </c>
      <c r="AU118" s="200" t="s">
        <v>75</v>
      </c>
      <c r="AY118" s="18" t="s">
        <v>105</v>
      </c>
      <c r="BE118" s="201">
        <f>IF(N118="základní",J118,0)</f>
        <v>25000</v>
      </c>
      <c r="BF118" s="201">
        <f>IF(N118="snížená",J118,0)</f>
        <v>0</v>
      </c>
      <c r="BG118" s="201">
        <f>IF(N118="zákl. přenesená",J118,0)</f>
        <v>0</v>
      </c>
      <c r="BH118" s="201">
        <f>IF(N118="sníž. přenesená",J118,0)</f>
        <v>0</v>
      </c>
      <c r="BI118" s="201">
        <f>IF(N118="nulová",J118,0)</f>
        <v>0</v>
      </c>
      <c r="BJ118" s="18" t="s">
        <v>73</v>
      </c>
      <c r="BK118" s="201">
        <f>ROUND(I118*H118,2)</f>
        <v>25000</v>
      </c>
      <c r="BL118" s="18" t="s">
        <v>128</v>
      </c>
      <c r="BM118" s="200" t="s">
        <v>193</v>
      </c>
    </row>
    <row r="119" s="13" customFormat="1">
      <c r="A119" s="13"/>
      <c r="B119" s="206"/>
      <c r="C119" s="207"/>
      <c r="D119" s="208" t="s">
        <v>118</v>
      </c>
      <c r="E119" s="209" t="s">
        <v>17</v>
      </c>
      <c r="F119" s="210" t="s">
        <v>73</v>
      </c>
      <c r="G119" s="207"/>
      <c r="H119" s="211">
        <v>1</v>
      </c>
      <c r="I119" s="207"/>
      <c r="J119" s="207"/>
      <c r="K119" s="207"/>
      <c r="L119" s="212"/>
      <c r="M119" s="213"/>
      <c r="N119" s="214"/>
      <c r="O119" s="214"/>
      <c r="P119" s="214"/>
      <c r="Q119" s="214"/>
      <c r="R119" s="214"/>
      <c r="S119" s="214"/>
      <c r="T119" s="215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16" t="s">
        <v>118</v>
      </c>
      <c r="AU119" s="216" t="s">
        <v>75</v>
      </c>
      <c r="AV119" s="13" t="s">
        <v>75</v>
      </c>
      <c r="AW119" s="13" t="s">
        <v>30</v>
      </c>
      <c r="AX119" s="13" t="s">
        <v>73</v>
      </c>
      <c r="AY119" s="216" t="s">
        <v>105</v>
      </c>
    </row>
    <row r="120" s="2" customFormat="1" ht="16.5" customHeight="1">
      <c r="A120" s="33"/>
      <c r="B120" s="34"/>
      <c r="C120" s="190" t="s">
        <v>194</v>
      </c>
      <c r="D120" s="190" t="s">
        <v>109</v>
      </c>
      <c r="E120" s="191" t="s">
        <v>195</v>
      </c>
      <c r="F120" s="192" t="s">
        <v>196</v>
      </c>
      <c r="G120" s="193" t="s">
        <v>127</v>
      </c>
      <c r="H120" s="194">
        <v>1</v>
      </c>
      <c r="I120" s="195">
        <v>10000</v>
      </c>
      <c r="J120" s="195">
        <f>ROUND(I120*H120,2)</f>
        <v>10000</v>
      </c>
      <c r="K120" s="192" t="s">
        <v>17</v>
      </c>
      <c r="L120" s="39"/>
      <c r="M120" s="196" t="s">
        <v>17</v>
      </c>
      <c r="N120" s="197" t="s">
        <v>39</v>
      </c>
      <c r="O120" s="198">
        <v>0</v>
      </c>
      <c r="P120" s="198">
        <f>O120*H120</f>
        <v>0</v>
      </c>
      <c r="Q120" s="198">
        <v>0</v>
      </c>
      <c r="R120" s="198">
        <f>Q120*H120</f>
        <v>0</v>
      </c>
      <c r="S120" s="198">
        <v>0</v>
      </c>
      <c r="T120" s="199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200" t="s">
        <v>128</v>
      </c>
      <c r="AT120" s="200" t="s">
        <v>109</v>
      </c>
      <c r="AU120" s="200" t="s">
        <v>75</v>
      </c>
      <c r="AY120" s="18" t="s">
        <v>105</v>
      </c>
      <c r="BE120" s="201">
        <f>IF(N120="základní",J120,0)</f>
        <v>10000</v>
      </c>
      <c r="BF120" s="201">
        <f>IF(N120="snížená",J120,0)</f>
        <v>0</v>
      </c>
      <c r="BG120" s="201">
        <f>IF(N120="zákl. přenesená",J120,0)</f>
        <v>0</v>
      </c>
      <c r="BH120" s="201">
        <f>IF(N120="sníž. přenesená",J120,0)</f>
        <v>0</v>
      </c>
      <c r="BI120" s="201">
        <f>IF(N120="nulová",J120,0)</f>
        <v>0</v>
      </c>
      <c r="BJ120" s="18" t="s">
        <v>73</v>
      </c>
      <c r="BK120" s="201">
        <f>ROUND(I120*H120,2)</f>
        <v>10000</v>
      </c>
      <c r="BL120" s="18" t="s">
        <v>128</v>
      </c>
      <c r="BM120" s="200" t="s">
        <v>197</v>
      </c>
    </row>
    <row r="121" s="2" customFormat="1" ht="16.5" customHeight="1">
      <c r="A121" s="33"/>
      <c r="B121" s="34"/>
      <c r="C121" s="190" t="s">
        <v>198</v>
      </c>
      <c r="D121" s="190" t="s">
        <v>109</v>
      </c>
      <c r="E121" s="191" t="s">
        <v>199</v>
      </c>
      <c r="F121" s="192" t="s">
        <v>200</v>
      </c>
      <c r="G121" s="193" t="s">
        <v>168</v>
      </c>
      <c r="H121" s="194">
        <v>16</v>
      </c>
      <c r="I121" s="195">
        <v>700</v>
      </c>
      <c r="J121" s="195">
        <f>ROUND(I121*H121,2)</f>
        <v>11200</v>
      </c>
      <c r="K121" s="192" t="s">
        <v>17</v>
      </c>
      <c r="L121" s="39"/>
      <c r="M121" s="196" t="s">
        <v>17</v>
      </c>
      <c r="N121" s="197" t="s">
        <v>39</v>
      </c>
      <c r="O121" s="198">
        <v>0</v>
      </c>
      <c r="P121" s="198">
        <f>O121*H121</f>
        <v>0</v>
      </c>
      <c r="Q121" s="198">
        <v>0</v>
      </c>
      <c r="R121" s="198">
        <f>Q121*H121</f>
        <v>0</v>
      </c>
      <c r="S121" s="198">
        <v>0</v>
      </c>
      <c r="T121" s="199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200" t="s">
        <v>128</v>
      </c>
      <c r="AT121" s="200" t="s">
        <v>109</v>
      </c>
      <c r="AU121" s="200" t="s">
        <v>75</v>
      </c>
      <c r="AY121" s="18" t="s">
        <v>105</v>
      </c>
      <c r="BE121" s="201">
        <f>IF(N121="základní",J121,0)</f>
        <v>11200</v>
      </c>
      <c r="BF121" s="201">
        <f>IF(N121="snížená",J121,0)</f>
        <v>0</v>
      </c>
      <c r="BG121" s="201">
        <f>IF(N121="zákl. přenesená",J121,0)</f>
        <v>0</v>
      </c>
      <c r="BH121" s="201">
        <f>IF(N121="sníž. přenesená",J121,0)</f>
        <v>0</v>
      </c>
      <c r="BI121" s="201">
        <f>IF(N121="nulová",J121,0)</f>
        <v>0</v>
      </c>
      <c r="BJ121" s="18" t="s">
        <v>73</v>
      </c>
      <c r="BK121" s="201">
        <f>ROUND(I121*H121,2)</f>
        <v>11200</v>
      </c>
      <c r="BL121" s="18" t="s">
        <v>128</v>
      </c>
      <c r="BM121" s="200" t="s">
        <v>201</v>
      </c>
    </row>
    <row r="122" s="2" customFormat="1" ht="16.5" customHeight="1">
      <c r="A122" s="33"/>
      <c r="B122" s="34"/>
      <c r="C122" s="190" t="s">
        <v>202</v>
      </c>
      <c r="D122" s="190" t="s">
        <v>109</v>
      </c>
      <c r="E122" s="191" t="s">
        <v>203</v>
      </c>
      <c r="F122" s="192" t="s">
        <v>204</v>
      </c>
      <c r="G122" s="193" t="s">
        <v>168</v>
      </c>
      <c r="H122" s="194">
        <v>32</v>
      </c>
      <c r="I122" s="195">
        <v>700</v>
      </c>
      <c r="J122" s="195">
        <f>ROUND(I122*H122,2)</f>
        <v>22400</v>
      </c>
      <c r="K122" s="192" t="s">
        <v>17</v>
      </c>
      <c r="L122" s="39"/>
      <c r="M122" s="196" t="s">
        <v>17</v>
      </c>
      <c r="N122" s="197" t="s">
        <v>39</v>
      </c>
      <c r="O122" s="198">
        <v>0</v>
      </c>
      <c r="P122" s="198">
        <f>O122*H122</f>
        <v>0</v>
      </c>
      <c r="Q122" s="198">
        <v>0</v>
      </c>
      <c r="R122" s="198">
        <f>Q122*H122</f>
        <v>0</v>
      </c>
      <c r="S122" s="198">
        <v>0</v>
      </c>
      <c r="T122" s="199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200" t="s">
        <v>128</v>
      </c>
      <c r="AT122" s="200" t="s">
        <v>109</v>
      </c>
      <c r="AU122" s="200" t="s">
        <v>75</v>
      </c>
      <c r="AY122" s="18" t="s">
        <v>105</v>
      </c>
      <c r="BE122" s="201">
        <f>IF(N122="základní",J122,0)</f>
        <v>22400</v>
      </c>
      <c r="BF122" s="201">
        <f>IF(N122="snížená",J122,0)</f>
        <v>0</v>
      </c>
      <c r="BG122" s="201">
        <f>IF(N122="zákl. přenesená",J122,0)</f>
        <v>0</v>
      </c>
      <c r="BH122" s="201">
        <f>IF(N122="sníž. přenesená",J122,0)</f>
        <v>0</v>
      </c>
      <c r="BI122" s="201">
        <f>IF(N122="nulová",J122,0)</f>
        <v>0</v>
      </c>
      <c r="BJ122" s="18" t="s">
        <v>73</v>
      </c>
      <c r="BK122" s="201">
        <f>ROUND(I122*H122,2)</f>
        <v>22400</v>
      </c>
      <c r="BL122" s="18" t="s">
        <v>128</v>
      </c>
      <c r="BM122" s="200" t="s">
        <v>205</v>
      </c>
    </row>
    <row r="123" s="2" customFormat="1" ht="16.5" customHeight="1">
      <c r="A123" s="33"/>
      <c r="B123" s="34"/>
      <c r="C123" s="190" t="s">
        <v>206</v>
      </c>
      <c r="D123" s="190" t="s">
        <v>109</v>
      </c>
      <c r="E123" s="191" t="s">
        <v>207</v>
      </c>
      <c r="F123" s="192" t="s">
        <v>208</v>
      </c>
      <c r="G123" s="193" t="s">
        <v>127</v>
      </c>
      <c r="H123" s="194">
        <v>1</v>
      </c>
      <c r="I123" s="195">
        <v>10000</v>
      </c>
      <c r="J123" s="195">
        <f>ROUND(I123*H123,2)</f>
        <v>10000</v>
      </c>
      <c r="K123" s="192" t="s">
        <v>17</v>
      </c>
      <c r="L123" s="39"/>
      <c r="M123" s="196" t="s">
        <v>17</v>
      </c>
      <c r="N123" s="197" t="s">
        <v>39</v>
      </c>
      <c r="O123" s="198">
        <v>0</v>
      </c>
      <c r="P123" s="198">
        <f>O123*H123</f>
        <v>0</v>
      </c>
      <c r="Q123" s="198">
        <v>0</v>
      </c>
      <c r="R123" s="198">
        <f>Q123*H123</f>
        <v>0</v>
      </c>
      <c r="S123" s="198">
        <v>0</v>
      </c>
      <c r="T123" s="199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200" t="s">
        <v>128</v>
      </c>
      <c r="AT123" s="200" t="s">
        <v>109</v>
      </c>
      <c r="AU123" s="200" t="s">
        <v>75</v>
      </c>
      <c r="AY123" s="18" t="s">
        <v>105</v>
      </c>
      <c r="BE123" s="201">
        <f>IF(N123="základní",J123,0)</f>
        <v>10000</v>
      </c>
      <c r="BF123" s="201">
        <f>IF(N123="snížená",J123,0)</f>
        <v>0</v>
      </c>
      <c r="BG123" s="201">
        <f>IF(N123="zákl. přenesená",J123,0)</f>
        <v>0</v>
      </c>
      <c r="BH123" s="201">
        <f>IF(N123="sníž. přenesená",J123,0)</f>
        <v>0</v>
      </c>
      <c r="BI123" s="201">
        <f>IF(N123="nulová",J123,0)</f>
        <v>0</v>
      </c>
      <c r="BJ123" s="18" t="s">
        <v>73</v>
      </c>
      <c r="BK123" s="201">
        <f>ROUND(I123*H123,2)</f>
        <v>10000</v>
      </c>
      <c r="BL123" s="18" t="s">
        <v>128</v>
      </c>
      <c r="BM123" s="200" t="s">
        <v>209</v>
      </c>
    </row>
    <row r="124" s="2" customFormat="1" ht="16.5" customHeight="1">
      <c r="A124" s="33"/>
      <c r="B124" s="34"/>
      <c r="C124" s="190" t="s">
        <v>210</v>
      </c>
      <c r="D124" s="190" t="s">
        <v>109</v>
      </c>
      <c r="E124" s="191" t="s">
        <v>211</v>
      </c>
      <c r="F124" s="192" t="s">
        <v>212</v>
      </c>
      <c r="G124" s="193" t="s">
        <v>127</v>
      </c>
      <c r="H124" s="194">
        <v>1</v>
      </c>
      <c r="I124" s="195">
        <v>6800</v>
      </c>
      <c r="J124" s="195">
        <f>ROUND(I124*H124,2)</f>
        <v>6800</v>
      </c>
      <c r="K124" s="192" t="s">
        <v>17</v>
      </c>
      <c r="L124" s="39"/>
      <c r="M124" s="196" t="s">
        <v>17</v>
      </c>
      <c r="N124" s="197" t="s">
        <v>39</v>
      </c>
      <c r="O124" s="198">
        <v>0</v>
      </c>
      <c r="P124" s="198">
        <f>O124*H124</f>
        <v>0</v>
      </c>
      <c r="Q124" s="198">
        <v>0</v>
      </c>
      <c r="R124" s="198">
        <f>Q124*H124</f>
        <v>0</v>
      </c>
      <c r="S124" s="198">
        <v>0</v>
      </c>
      <c r="T124" s="199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200" t="s">
        <v>128</v>
      </c>
      <c r="AT124" s="200" t="s">
        <v>109</v>
      </c>
      <c r="AU124" s="200" t="s">
        <v>75</v>
      </c>
      <c r="AY124" s="18" t="s">
        <v>105</v>
      </c>
      <c r="BE124" s="201">
        <f>IF(N124="základní",J124,0)</f>
        <v>6800</v>
      </c>
      <c r="BF124" s="201">
        <f>IF(N124="snížená",J124,0)</f>
        <v>0</v>
      </c>
      <c r="BG124" s="201">
        <f>IF(N124="zákl. přenesená",J124,0)</f>
        <v>0</v>
      </c>
      <c r="BH124" s="201">
        <f>IF(N124="sníž. přenesená",J124,0)</f>
        <v>0</v>
      </c>
      <c r="BI124" s="201">
        <f>IF(N124="nulová",J124,0)</f>
        <v>0</v>
      </c>
      <c r="BJ124" s="18" t="s">
        <v>73</v>
      </c>
      <c r="BK124" s="201">
        <f>ROUND(I124*H124,2)</f>
        <v>6800</v>
      </c>
      <c r="BL124" s="18" t="s">
        <v>128</v>
      </c>
      <c r="BM124" s="200" t="s">
        <v>213</v>
      </c>
    </row>
    <row r="125" s="2" customFormat="1" ht="16.5" customHeight="1">
      <c r="A125" s="33"/>
      <c r="B125" s="34"/>
      <c r="C125" s="190" t="s">
        <v>214</v>
      </c>
      <c r="D125" s="190" t="s">
        <v>109</v>
      </c>
      <c r="E125" s="191" t="s">
        <v>215</v>
      </c>
      <c r="F125" s="192" t="s">
        <v>216</v>
      </c>
      <c r="G125" s="193" t="s">
        <v>127</v>
      </c>
      <c r="H125" s="194">
        <v>1</v>
      </c>
      <c r="I125" s="195">
        <v>3800</v>
      </c>
      <c r="J125" s="195">
        <f>ROUND(I125*H125,2)</f>
        <v>3800</v>
      </c>
      <c r="K125" s="192" t="s">
        <v>17</v>
      </c>
      <c r="L125" s="39"/>
      <c r="M125" s="196" t="s">
        <v>17</v>
      </c>
      <c r="N125" s="197" t="s">
        <v>39</v>
      </c>
      <c r="O125" s="198">
        <v>0</v>
      </c>
      <c r="P125" s="198">
        <f>O125*H125</f>
        <v>0</v>
      </c>
      <c r="Q125" s="198">
        <v>0</v>
      </c>
      <c r="R125" s="198">
        <f>Q125*H125</f>
        <v>0</v>
      </c>
      <c r="S125" s="198">
        <v>0</v>
      </c>
      <c r="T125" s="199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00" t="s">
        <v>128</v>
      </c>
      <c r="AT125" s="200" t="s">
        <v>109</v>
      </c>
      <c r="AU125" s="200" t="s">
        <v>75</v>
      </c>
      <c r="AY125" s="18" t="s">
        <v>105</v>
      </c>
      <c r="BE125" s="201">
        <f>IF(N125="základní",J125,0)</f>
        <v>3800</v>
      </c>
      <c r="BF125" s="201">
        <f>IF(N125="snížená",J125,0)</f>
        <v>0</v>
      </c>
      <c r="BG125" s="201">
        <f>IF(N125="zákl. přenesená",J125,0)</f>
        <v>0</v>
      </c>
      <c r="BH125" s="201">
        <f>IF(N125="sníž. přenesená",J125,0)</f>
        <v>0</v>
      </c>
      <c r="BI125" s="201">
        <f>IF(N125="nulová",J125,0)</f>
        <v>0</v>
      </c>
      <c r="BJ125" s="18" t="s">
        <v>73</v>
      </c>
      <c r="BK125" s="201">
        <f>ROUND(I125*H125,2)</f>
        <v>3800</v>
      </c>
      <c r="BL125" s="18" t="s">
        <v>128</v>
      </c>
      <c r="BM125" s="200" t="s">
        <v>217</v>
      </c>
    </row>
    <row r="126" s="2" customFormat="1" ht="24.15" customHeight="1">
      <c r="A126" s="33"/>
      <c r="B126" s="34"/>
      <c r="C126" s="190" t="s">
        <v>218</v>
      </c>
      <c r="D126" s="190" t="s">
        <v>109</v>
      </c>
      <c r="E126" s="191" t="s">
        <v>219</v>
      </c>
      <c r="F126" s="192" t="s">
        <v>220</v>
      </c>
      <c r="G126" s="193" t="s">
        <v>127</v>
      </c>
      <c r="H126" s="194">
        <v>1</v>
      </c>
      <c r="I126" s="195">
        <v>6800</v>
      </c>
      <c r="J126" s="195">
        <f>ROUND(I126*H126,2)</f>
        <v>6800</v>
      </c>
      <c r="K126" s="192" t="s">
        <v>17</v>
      </c>
      <c r="L126" s="39"/>
      <c r="M126" s="196" t="s">
        <v>17</v>
      </c>
      <c r="N126" s="197" t="s">
        <v>39</v>
      </c>
      <c r="O126" s="198">
        <v>0</v>
      </c>
      <c r="P126" s="198">
        <f>O126*H126</f>
        <v>0</v>
      </c>
      <c r="Q126" s="198">
        <v>0</v>
      </c>
      <c r="R126" s="198">
        <f>Q126*H126</f>
        <v>0</v>
      </c>
      <c r="S126" s="198">
        <v>0</v>
      </c>
      <c r="T126" s="199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00" t="s">
        <v>128</v>
      </c>
      <c r="AT126" s="200" t="s">
        <v>109</v>
      </c>
      <c r="AU126" s="200" t="s">
        <v>75</v>
      </c>
      <c r="AY126" s="18" t="s">
        <v>105</v>
      </c>
      <c r="BE126" s="201">
        <f>IF(N126="základní",J126,0)</f>
        <v>6800</v>
      </c>
      <c r="BF126" s="201">
        <f>IF(N126="snížená",J126,0)</f>
        <v>0</v>
      </c>
      <c r="BG126" s="201">
        <f>IF(N126="zákl. přenesená",J126,0)</f>
        <v>0</v>
      </c>
      <c r="BH126" s="201">
        <f>IF(N126="sníž. přenesená",J126,0)</f>
        <v>0</v>
      </c>
      <c r="BI126" s="201">
        <f>IF(N126="nulová",J126,0)</f>
        <v>0</v>
      </c>
      <c r="BJ126" s="18" t="s">
        <v>73</v>
      </c>
      <c r="BK126" s="201">
        <f>ROUND(I126*H126,2)</f>
        <v>6800</v>
      </c>
      <c r="BL126" s="18" t="s">
        <v>128</v>
      </c>
      <c r="BM126" s="200" t="s">
        <v>221</v>
      </c>
    </row>
    <row r="127" s="2" customFormat="1" ht="16.5" customHeight="1">
      <c r="A127" s="33"/>
      <c r="B127" s="34"/>
      <c r="C127" s="190" t="s">
        <v>222</v>
      </c>
      <c r="D127" s="190" t="s">
        <v>109</v>
      </c>
      <c r="E127" s="191" t="s">
        <v>223</v>
      </c>
      <c r="F127" s="192" t="s">
        <v>224</v>
      </c>
      <c r="G127" s="193" t="s">
        <v>127</v>
      </c>
      <c r="H127" s="194">
        <v>1</v>
      </c>
      <c r="I127" s="195">
        <v>6500</v>
      </c>
      <c r="J127" s="195">
        <f>ROUND(I127*H127,2)</f>
        <v>6500</v>
      </c>
      <c r="K127" s="192" t="s">
        <v>17</v>
      </c>
      <c r="L127" s="39"/>
      <c r="M127" s="196" t="s">
        <v>17</v>
      </c>
      <c r="N127" s="197" t="s">
        <v>39</v>
      </c>
      <c r="O127" s="198">
        <v>0</v>
      </c>
      <c r="P127" s="198">
        <f>O127*H127</f>
        <v>0</v>
      </c>
      <c r="Q127" s="198">
        <v>0</v>
      </c>
      <c r="R127" s="198">
        <f>Q127*H127</f>
        <v>0</v>
      </c>
      <c r="S127" s="198">
        <v>0</v>
      </c>
      <c r="T127" s="199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00" t="s">
        <v>128</v>
      </c>
      <c r="AT127" s="200" t="s">
        <v>109</v>
      </c>
      <c r="AU127" s="200" t="s">
        <v>75</v>
      </c>
      <c r="AY127" s="18" t="s">
        <v>105</v>
      </c>
      <c r="BE127" s="201">
        <f>IF(N127="základní",J127,0)</f>
        <v>6500</v>
      </c>
      <c r="BF127" s="201">
        <f>IF(N127="snížená",J127,0)</f>
        <v>0</v>
      </c>
      <c r="BG127" s="201">
        <f>IF(N127="zákl. přenesená",J127,0)</f>
        <v>0</v>
      </c>
      <c r="BH127" s="201">
        <f>IF(N127="sníž. přenesená",J127,0)</f>
        <v>0</v>
      </c>
      <c r="BI127" s="201">
        <f>IF(N127="nulová",J127,0)</f>
        <v>0</v>
      </c>
      <c r="BJ127" s="18" t="s">
        <v>73</v>
      </c>
      <c r="BK127" s="201">
        <f>ROUND(I127*H127,2)</f>
        <v>6500</v>
      </c>
      <c r="BL127" s="18" t="s">
        <v>128</v>
      </c>
      <c r="BM127" s="200" t="s">
        <v>225</v>
      </c>
    </row>
    <row r="128" s="2" customFormat="1" ht="37.8" customHeight="1">
      <c r="A128" s="33"/>
      <c r="B128" s="34"/>
      <c r="C128" s="190" t="s">
        <v>226</v>
      </c>
      <c r="D128" s="190" t="s">
        <v>109</v>
      </c>
      <c r="E128" s="191" t="s">
        <v>227</v>
      </c>
      <c r="F128" s="192" t="s">
        <v>228</v>
      </c>
      <c r="G128" s="193" t="s">
        <v>127</v>
      </c>
      <c r="H128" s="194">
        <v>1</v>
      </c>
      <c r="I128" s="195">
        <v>12500</v>
      </c>
      <c r="J128" s="195">
        <f>ROUND(I128*H128,2)</f>
        <v>12500</v>
      </c>
      <c r="K128" s="192" t="s">
        <v>17</v>
      </c>
      <c r="L128" s="39"/>
      <c r="M128" s="196" t="s">
        <v>17</v>
      </c>
      <c r="N128" s="197" t="s">
        <v>39</v>
      </c>
      <c r="O128" s="198">
        <v>0</v>
      </c>
      <c r="P128" s="198">
        <f>O128*H128</f>
        <v>0</v>
      </c>
      <c r="Q128" s="198">
        <v>0</v>
      </c>
      <c r="R128" s="198">
        <f>Q128*H128</f>
        <v>0</v>
      </c>
      <c r="S128" s="198">
        <v>0</v>
      </c>
      <c r="T128" s="199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00" t="s">
        <v>128</v>
      </c>
      <c r="AT128" s="200" t="s">
        <v>109</v>
      </c>
      <c r="AU128" s="200" t="s">
        <v>75</v>
      </c>
      <c r="AY128" s="18" t="s">
        <v>105</v>
      </c>
      <c r="BE128" s="201">
        <f>IF(N128="základní",J128,0)</f>
        <v>12500</v>
      </c>
      <c r="BF128" s="201">
        <f>IF(N128="snížená",J128,0)</f>
        <v>0</v>
      </c>
      <c r="BG128" s="201">
        <f>IF(N128="zákl. přenesená",J128,0)</f>
        <v>0</v>
      </c>
      <c r="BH128" s="201">
        <f>IF(N128="sníž. přenesená",J128,0)</f>
        <v>0</v>
      </c>
      <c r="BI128" s="201">
        <f>IF(N128="nulová",J128,0)</f>
        <v>0</v>
      </c>
      <c r="BJ128" s="18" t="s">
        <v>73</v>
      </c>
      <c r="BK128" s="201">
        <f>ROUND(I128*H128,2)</f>
        <v>12500</v>
      </c>
      <c r="BL128" s="18" t="s">
        <v>128</v>
      </c>
      <c r="BM128" s="200" t="s">
        <v>229</v>
      </c>
    </row>
    <row r="129" s="2" customFormat="1" ht="24.15" customHeight="1">
      <c r="A129" s="33"/>
      <c r="B129" s="34"/>
      <c r="C129" s="190" t="s">
        <v>230</v>
      </c>
      <c r="D129" s="190" t="s">
        <v>109</v>
      </c>
      <c r="E129" s="191" t="s">
        <v>231</v>
      </c>
      <c r="F129" s="192" t="s">
        <v>232</v>
      </c>
      <c r="G129" s="193" t="s">
        <v>127</v>
      </c>
      <c r="H129" s="194">
        <v>1</v>
      </c>
      <c r="I129" s="195">
        <v>25000</v>
      </c>
      <c r="J129" s="195">
        <f>ROUND(I129*H129,2)</f>
        <v>25000</v>
      </c>
      <c r="K129" s="192" t="s">
        <v>17</v>
      </c>
      <c r="L129" s="39"/>
      <c r="M129" s="196" t="s">
        <v>17</v>
      </c>
      <c r="N129" s="197" t="s">
        <v>39</v>
      </c>
      <c r="O129" s="198">
        <v>0</v>
      </c>
      <c r="P129" s="198">
        <f>O129*H129</f>
        <v>0</v>
      </c>
      <c r="Q129" s="198">
        <v>0</v>
      </c>
      <c r="R129" s="198">
        <f>Q129*H129</f>
        <v>0</v>
      </c>
      <c r="S129" s="198">
        <v>0</v>
      </c>
      <c r="T129" s="199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00" t="s">
        <v>128</v>
      </c>
      <c r="AT129" s="200" t="s">
        <v>109</v>
      </c>
      <c r="AU129" s="200" t="s">
        <v>75</v>
      </c>
      <c r="AY129" s="18" t="s">
        <v>105</v>
      </c>
      <c r="BE129" s="201">
        <f>IF(N129="základní",J129,0)</f>
        <v>25000</v>
      </c>
      <c r="BF129" s="201">
        <f>IF(N129="snížená",J129,0)</f>
        <v>0</v>
      </c>
      <c r="BG129" s="201">
        <f>IF(N129="zákl. přenesená",J129,0)</f>
        <v>0</v>
      </c>
      <c r="BH129" s="201">
        <f>IF(N129="sníž. přenesená",J129,0)</f>
        <v>0</v>
      </c>
      <c r="BI129" s="201">
        <f>IF(N129="nulová",J129,0)</f>
        <v>0</v>
      </c>
      <c r="BJ129" s="18" t="s">
        <v>73</v>
      </c>
      <c r="BK129" s="201">
        <f>ROUND(I129*H129,2)</f>
        <v>25000</v>
      </c>
      <c r="BL129" s="18" t="s">
        <v>128</v>
      </c>
      <c r="BM129" s="200" t="s">
        <v>233</v>
      </c>
    </row>
    <row r="130" s="2" customFormat="1" ht="24.15" customHeight="1">
      <c r="A130" s="33"/>
      <c r="B130" s="34"/>
      <c r="C130" s="190" t="s">
        <v>234</v>
      </c>
      <c r="D130" s="190" t="s">
        <v>109</v>
      </c>
      <c r="E130" s="191" t="s">
        <v>235</v>
      </c>
      <c r="F130" s="192" t="s">
        <v>236</v>
      </c>
      <c r="G130" s="193" t="s">
        <v>127</v>
      </c>
      <c r="H130" s="194">
        <v>1</v>
      </c>
      <c r="I130" s="195">
        <v>22000</v>
      </c>
      <c r="J130" s="195">
        <f>ROUND(I130*H130,2)</f>
        <v>22000</v>
      </c>
      <c r="K130" s="192" t="s">
        <v>17</v>
      </c>
      <c r="L130" s="39"/>
      <c r="M130" s="196" t="s">
        <v>17</v>
      </c>
      <c r="N130" s="197" t="s">
        <v>39</v>
      </c>
      <c r="O130" s="198">
        <v>0</v>
      </c>
      <c r="P130" s="198">
        <f>O130*H130</f>
        <v>0</v>
      </c>
      <c r="Q130" s="198">
        <v>0</v>
      </c>
      <c r="R130" s="198">
        <f>Q130*H130</f>
        <v>0</v>
      </c>
      <c r="S130" s="198">
        <v>0</v>
      </c>
      <c r="T130" s="199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00" t="s">
        <v>128</v>
      </c>
      <c r="AT130" s="200" t="s">
        <v>109</v>
      </c>
      <c r="AU130" s="200" t="s">
        <v>75</v>
      </c>
      <c r="AY130" s="18" t="s">
        <v>105</v>
      </c>
      <c r="BE130" s="201">
        <f>IF(N130="základní",J130,0)</f>
        <v>22000</v>
      </c>
      <c r="BF130" s="201">
        <f>IF(N130="snížená",J130,0)</f>
        <v>0</v>
      </c>
      <c r="BG130" s="201">
        <f>IF(N130="zákl. přenesená",J130,0)</f>
        <v>0</v>
      </c>
      <c r="BH130" s="201">
        <f>IF(N130="sníž. přenesená",J130,0)</f>
        <v>0</v>
      </c>
      <c r="BI130" s="201">
        <f>IF(N130="nulová",J130,0)</f>
        <v>0</v>
      </c>
      <c r="BJ130" s="18" t="s">
        <v>73</v>
      </c>
      <c r="BK130" s="201">
        <f>ROUND(I130*H130,2)</f>
        <v>22000</v>
      </c>
      <c r="BL130" s="18" t="s">
        <v>128</v>
      </c>
      <c r="BM130" s="200" t="s">
        <v>237</v>
      </c>
    </row>
    <row r="131" s="2" customFormat="1" ht="24.15" customHeight="1">
      <c r="A131" s="33"/>
      <c r="B131" s="34"/>
      <c r="C131" s="190" t="s">
        <v>238</v>
      </c>
      <c r="D131" s="190" t="s">
        <v>109</v>
      </c>
      <c r="E131" s="191" t="s">
        <v>239</v>
      </c>
      <c r="F131" s="192" t="s">
        <v>240</v>
      </c>
      <c r="G131" s="193" t="s">
        <v>127</v>
      </c>
      <c r="H131" s="194">
        <v>1</v>
      </c>
      <c r="I131" s="195">
        <v>18000</v>
      </c>
      <c r="J131" s="195">
        <f>ROUND(I131*H131,2)</f>
        <v>18000</v>
      </c>
      <c r="K131" s="192" t="s">
        <v>17</v>
      </c>
      <c r="L131" s="39"/>
      <c r="M131" s="196" t="s">
        <v>17</v>
      </c>
      <c r="N131" s="197" t="s">
        <v>39</v>
      </c>
      <c r="O131" s="198">
        <v>0</v>
      </c>
      <c r="P131" s="198">
        <f>O131*H131</f>
        <v>0</v>
      </c>
      <c r="Q131" s="198">
        <v>0</v>
      </c>
      <c r="R131" s="198">
        <f>Q131*H131</f>
        <v>0</v>
      </c>
      <c r="S131" s="198">
        <v>0</v>
      </c>
      <c r="T131" s="199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00" t="s">
        <v>128</v>
      </c>
      <c r="AT131" s="200" t="s">
        <v>109</v>
      </c>
      <c r="AU131" s="200" t="s">
        <v>75</v>
      </c>
      <c r="AY131" s="18" t="s">
        <v>105</v>
      </c>
      <c r="BE131" s="201">
        <f>IF(N131="základní",J131,0)</f>
        <v>18000</v>
      </c>
      <c r="BF131" s="201">
        <f>IF(N131="snížená",J131,0)</f>
        <v>0</v>
      </c>
      <c r="BG131" s="201">
        <f>IF(N131="zákl. přenesená",J131,0)</f>
        <v>0</v>
      </c>
      <c r="BH131" s="201">
        <f>IF(N131="sníž. přenesená",J131,0)</f>
        <v>0</v>
      </c>
      <c r="BI131" s="201">
        <f>IF(N131="nulová",J131,0)</f>
        <v>0</v>
      </c>
      <c r="BJ131" s="18" t="s">
        <v>73</v>
      </c>
      <c r="BK131" s="201">
        <f>ROUND(I131*H131,2)</f>
        <v>18000</v>
      </c>
      <c r="BL131" s="18" t="s">
        <v>128</v>
      </c>
      <c r="BM131" s="200" t="s">
        <v>241</v>
      </c>
    </row>
    <row r="132" s="12" customFormat="1" ht="22.8" customHeight="1">
      <c r="A132" s="12"/>
      <c r="B132" s="175"/>
      <c r="C132" s="176"/>
      <c r="D132" s="177" t="s">
        <v>67</v>
      </c>
      <c r="E132" s="188" t="s">
        <v>242</v>
      </c>
      <c r="F132" s="188" t="s">
        <v>243</v>
      </c>
      <c r="G132" s="176"/>
      <c r="H132" s="176"/>
      <c r="I132" s="176"/>
      <c r="J132" s="189">
        <f>BK132</f>
        <v>512944.5</v>
      </c>
      <c r="K132" s="176"/>
      <c r="L132" s="180"/>
      <c r="M132" s="181"/>
      <c r="N132" s="182"/>
      <c r="O132" s="182"/>
      <c r="P132" s="183">
        <f>SUM(P133:P184)</f>
        <v>261.970102</v>
      </c>
      <c r="Q132" s="182"/>
      <c r="R132" s="183">
        <f>SUM(R133:R184)</f>
        <v>0.67658000000000007</v>
      </c>
      <c r="S132" s="182"/>
      <c r="T132" s="184">
        <f>SUM(T133:T184)</f>
        <v>0.064000000000000001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85" t="s">
        <v>75</v>
      </c>
      <c r="AT132" s="186" t="s">
        <v>67</v>
      </c>
      <c r="AU132" s="186" t="s">
        <v>73</v>
      </c>
      <c r="AY132" s="185" t="s">
        <v>105</v>
      </c>
      <c r="BK132" s="187">
        <f>SUM(BK133:BK184)</f>
        <v>512944.5</v>
      </c>
    </row>
    <row r="133" s="2" customFormat="1" ht="16.5" customHeight="1">
      <c r="A133" s="33"/>
      <c r="B133" s="34"/>
      <c r="C133" s="190" t="s">
        <v>244</v>
      </c>
      <c r="D133" s="190" t="s">
        <v>109</v>
      </c>
      <c r="E133" s="191" t="s">
        <v>245</v>
      </c>
      <c r="F133" s="192" t="s">
        <v>246</v>
      </c>
      <c r="G133" s="193" t="s">
        <v>112</v>
      </c>
      <c r="H133" s="194">
        <v>20</v>
      </c>
      <c r="I133" s="195">
        <v>31.199999999999999</v>
      </c>
      <c r="J133" s="195">
        <f>ROUND(I133*H133,2)</f>
        <v>624</v>
      </c>
      <c r="K133" s="192" t="s">
        <v>113</v>
      </c>
      <c r="L133" s="39"/>
      <c r="M133" s="196" t="s">
        <v>17</v>
      </c>
      <c r="N133" s="197" t="s">
        <v>39</v>
      </c>
      <c r="O133" s="198">
        <v>0.052999999999999998</v>
      </c>
      <c r="P133" s="198">
        <f>O133*H133</f>
        <v>1.0600000000000001</v>
      </c>
      <c r="Q133" s="198">
        <v>2.0000000000000002E-05</v>
      </c>
      <c r="R133" s="198">
        <f>Q133*H133</f>
        <v>0.00040000000000000002</v>
      </c>
      <c r="S133" s="198">
        <v>0.0032000000000000002</v>
      </c>
      <c r="T133" s="199">
        <f>S133*H133</f>
        <v>0.064000000000000001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00" t="s">
        <v>128</v>
      </c>
      <c r="AT133" s="200" t="s">
        <v>109</v>
      </c>
      <c r="AU133" s="200" t="s">
        <v>75</v>
      </c>
      <c r="AY133" s="18" t="s">
        <v>105</v>
      </c>
      <c r="BE133" s="201">
        <f>IF(N133="základní",J133,0)</f>
        <v>624</v>
      </c>
      <c r="BF133" s="201">
        <f>IF(N133="snížená",J133,0)</f>
        <v>0</v>
      </c>
      <c r="BG133" s="201">
        <f>IF(N133="zákl. přenesená",J133,0)</f>
        <v>0</v>
      </c>
      <c r="BH133" s="201">
        <f>IF(N133="sníž. přenesená",J133,0)</f>
        <v>0</v>
      </c>
      <c r="BI133" s="201">
        <f>IF(N133="nulová",J133,0)</f>
        <v>0</v>
      </c>
      <c r="BJ133" s="18" t="s">
        <v>73</v>
      </c>
      <c r="BK133" s="201">
        <f>ROUND(I133*H133,2)</f>
        <v>624</v>
      </c>
      <c r="BL133" s="18" t="s">
        <v>128</v>
      </c>
      <c r="BM133" s="200" t="s">
        <v>247</v>
      </c>
    </row>
    <row r="134" s="2" customFormat="1">
      <c r="A134" s="33"/>
      <c r="B134" s="34"/>
      <c r="C134" s="35"/>
      <c r="D134" s="202" t="s">
        <v>116</v>
      </c>
      <c r="E134" s="35"/>
      <c r="F134" s="203" t="s">
        <v>248</v>
      </c>
      <c r="G134" s="35"/>
      <c r="H134" s="35"/>
      <c r="I134" s="35"/>
      <c r="J134" s="35"/>
      <c r="K134" s="35"/>
      <c r="L134" s="39"/>
      <c r="M134" s="204"/>
      <c r="N134" s="205"/>
      <c r="O134" s="78"/>
      <c r="P134" s="78"/>
      <c r="Q134" s="78"/>
      <c r="R134" s="78"/>
      <c r="S134" s="78"/>
      <c r="T134" s="79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8" t="s">
        <v>116</v>
      </c>
      <c r="AU134" s="18" t="s">
        <v>75</v>
      </c>
    </row>
    <row r="135" s="2" customFormat="1" ht="24.15" customHeight="1">
      <c r="A135" s="33"/>
      <c r="B135" s="34"/>
      <c r="C135" s="190" t="s">
        <v>249</v>
      </c>
      <c r="D135" s="190" t="s">
        <v>109</v>
      </c>
      <c r="E135" s="191" t="s">
        <v>250</v>
      </c>
      <c r="F135" s="192" t="s">
        <v>251</v>
      </c>
      <c r="G135" s="193" t="s">
        <v>112</v>
      </c>
      <c r="H135" s="194">
        <v>20</v>
      </c>
      <c r="I135" s="195">
        <v>928</v>
      </c>
      <c r="J135" s="195">
        <f>ROUND(I135*H135,2)</f>
        <v>18560</v>
      </c>
      <c r="K135" s="192" t="s">
        <v>113</v>
      </c>
      <c r="L135" s="39"/>
      <c r="M135" s="196" t="s">
        <v>17</v>
      </c>
      <c r="N135" s="197" t="s">
        <v>39</v>
      </c>
      <c r="O135" s="198">
        <v>0.69099999999999995</v>
      </c>
      <c r="P135" s="198">
        <f>O135*H135</f>
        <v>13.819999999999999</v>
      </c>
      <c r="Q135" s="198">
        <v>0.0044000000000000003</v>
      </c>
      <c r="R135" s="198">
        <f>Q135*H135</f>
        <v>0.088000000000000009</v>
      </c>
      <c r="S135" s="198">
        <v>0</v>
      </c>
      <c r="T135" s="199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00" t="s">
        <v>128</v>
      </c>
      <c r="AT135" s="200" t="s">
        <v>109</v>
      </c>
      <c r="AU135" s="200" t="s">
        <v>75</v>
      </c>
      <c r="AY135" s="18" t="s">
        <v>105</v>
      </c>
      <c r="BE135" s="201">
        <f>IF(N135="základní",J135,0)</f>
        <v>18560</v>
      </c>
      <c r="BF135" s="201">
        <f>IF(N135="snížená",J135,0)</f>
        <v>0</v>
      </c>
      <c r="BG135" s="201">
        <f>IF(N135="zákl. přenesená",J135,0)</f>
        <v>0</v>
      </c>
      <c r="BH135" s="201">
        <f>IF(N135="sníž. přenesená",J135,0)</f>
        <v>0</v>
      </c>
      <c r="BI135" s="201">
        <f>IF(N135="nulová",J135,0)</f>
        <v>0</v>
      </c>
      <c r="BJ135" s="18" t="s">
        <v>73</v>
      </c>
      <c r="BK135" s="201">
        <f>ROUND(I135*H135,2)</f>
        <v>18560</v>
      </c>
      <c r="BL135" s="18" t="s">
        <v>128</v>
      </c>
      <c r="BM135" s="200" t="s">
        <v>252</v>
      </c>
    </row>
    <row r="136" s="2" customFormat="1">
      <c r="A136" s="33"/>
      <c r="B136" s="34"/>
      <c r="C136" s="35"/>
      <c r="D136" s="202" t="s">
        <v>116</v>
      </c>
      <c r="E136" s="35"/>
      <c r="F136" s="203" t="s">
        <v>253</v>
      </c>
      <c r="G136" s="35"/>
      <c r="H136" s="35"/>
      <c r="I136" s="35"/>
      <c r="J136" s="35"/>
      <c r="K136" s="35"/>
      <c r="L136" s="39"/>
      <c r="M136" s="204"/>
      <c r="N136" s="205"/>
      <c r="O136" s="78"/>
      <c r="P136" s="78"/>
      <c r="Q136" s="78"/>
      <c r="R136" s="78"/>
      <c r="S136" s="78"/>
      <c r="T136" s="79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8" t="s">
        <v>116</v>
      </c>
      <c r="AU136" s="18" t="s">
        <v>75</v>
      </c>
    </row>
    <row r="137" s="13" customFormat="1">
      <c r="A137" s="13"/>
      <c r="B137" s="206"/>
      <c r="C137" s="207"/>
      <c r="D137" s="208" t="s">
        <v>118</v>
      </c>
      <c r="E137" s="209" t="s">
        <v>17</v>
      </c>
      <c r="F137" s="210" t="s">
        <v>254</v>
      </c>
      <c r="G137" s="207"/>
      <c r="H137" s="211">
        <v>20</v>
      </c>
      <c r="I137" s="207"/>
      <c r="J137" s="207"/>
      <c r="K137" s="207"/>
      <c r="L137" s="212"/>
      <c r="M137" s="213"/>
      <c r="N137" s="214"/>
      <c r="O137" s="214"/>
      <c r="P137" s="214"/>
      <c r="Q137" s="214"/>
      <c r="R137" s="214"/>
      <c r="S137" s="214"/>
      <c r="T137" s="21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16" t="s">
        <v>118</v>
      </c>
      <c r="AU137" s="216" t="s">
        <v>75</v>
      </c>
      <c r="AV137" s="13" t="s">
        <v>75</v>
      </c>
      <c r="AW137" s="13" t="s">
        <v>30</v>
      </c>
      <c r="AX137" s="13" t="s">
        <v>73</v>
      </c>
      <c r="AY137" s="216" t="s">
        <v>105</v>
      </c>
    </row>
    <row r="138" s="2" customFormat="1" ht="16.5" customHeight="1">
      <c r="A138" s="33"/>
      <c r="B138" s="34"/>
      <c r="C138" s="190" t="s">
        <v>114</v>
      </c>
      <c r="D138" s="190" t="s">
        <v>109</v>
      </c>
      <c r="E138" s="191" t="s">
        <v>255</v>
      </c>
      <c r="F138" s="192" t="s">
        <v>256</v>
      </c>
      <c r="G138" s="193" t="s">
        <v>112</v>
      </c>
      <c r="H138" s="194">
        <v>220</v>
      </c>
      <c r="I138" s="195">
        <v>420</v>
      </c>
      <c r="J138" s="195">
        <f>ROUND(I138*H138,2)</f>
        <v>92400</v>
      </c>
      <c r="K138" s="192" t="s">
        <v>113</v>
      </c>
      <c r="L138" s="39"/>
      <c r="M138" s="196" t="s">
        <v>17</v>
      </c>
      <c r="N138" s="197" t="s">
        <v>39</v>
      </c>
      <c r="O138" s="198">
        <v>0.20699999999999999</v>
      </c>
      <c r="P138" s="198">
        <f>O138*H138</f>
        <v>45.539999999999999</v>
      </c>
      <c r="Q138" s="198">
        <v>0.00046000000000000001</v>
      </c>
      <c r="R138" s="198">
        <f>Q138*H138</f>
        <v>0.1012</v>
      </c>
      <c r="S138" s="198">
        <v>0</v>
      </c>
      <c r="T138" s="199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00" t="s">
        <v>128</v>
      </c>
      <c r="AT138" s="200" t="s">
        <v>109</v>
      </c>
      <c r="AU138" s="200" t="s">
        <v>75</v>
      </c>
      <c r="AY138" s="18" t="s">
        <v>105</v>
      </c>
      <c r="BE138" s="201">
        <f>IF(N138="základní",J138,0)</f>
        <v>92400</v>
      </c>
      <c r="BF138" s="201">
        <f>IF(N138="snížená",J138,0)</f>
        <v>0</v>
      </c>
      <c r="BG138" s="201">
        <f>IF(N138="zákl. přenesená",J138,0)</f>
        <v>0</v>
      </c>
      <c r="BH138" s="201">
        <f>IF(N138="sníž. přenesená",J138,0)</f>
        <v>0</v>
      </c>
      <c r="BI138" s="201">
        <f>IF(N138="nulová",J138,0)</f>
        <v>0</v>
      </c>
      <c r="BJ138" s="18" t="s">
        <v>73</v>
      </c>
      <c r="BK138" s="201">
        <f>ROUND(I138*H138,2)</f>
        <v>92400</v>
      </c>
      <c r="BL138" s="18" t="s">
        <v>128</v>
      </c>
      <c r="BM138" s="200" t="s">
        <v>257</v>
      </c>
    </row>
    <row r="139" s="2" customFormat="1">
      <c r="A139" s="33"/>
      <c r="B139" s="34"/>
      <c r="C139" s="35"/>
      <c r="D139" s="202" t="s">
        <v>116</v>
      </c>
      <c r="E139" s="35"/>
      <c r="F139" s="203" t="s">
        <v>258</v>
      </c>
      <c r="G139" s="35"/>
      <c r="H139" s="35"/>
      <c r="I139" s="35"/>
      <c r="J139" s="35"/>
      <c r="K139" s="35"/>
      <c r="L139" s="39"/>
      <c r="M139" s="204"/>
      <c r="N139" s="205"/>
      <c r="O139" s="78"/>
      <c r="P139" s="78"/>
      <c r="Q139" s="78"/>
      <c r="R139" s="78"/>
      <c r="S139" s="78"/>
      <c r="T139" s="79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8" t="s">
        <v>116</v>
      </c>
      <c r="AU139" s="18" t="s">
        <v>75</v>
      </c>
    </row>
    <row r="140" s="14" customFormat="1">
      <c r="A140" s="14"/>
      <c r="B140" s="217"/>
      <c r="C140" s="218"/>
      <c r="D140" s="208" t="s">
        <v>118</v>
      </c>
      <c r="E140" s="219" t="s">
        <v>17</v>
      </c>
      <c r="F140" s="220" t="s">
        <v>259</v>
      </c>
      <c r="G140" s="218"/>
      <c r="H140" s="219" t="s">
        <v>17</v>
      </c>
      <c r="I140" s="218"/>
      <c r="J140" s="218"/>
      <c r="K140" s="218"/>
      <c r="L140" s="221"/>
      <c r="M140" s="222"/>
      <c r="N140" s="223"/>
      <c r="O140" s="223"/>
      <c r="P140" s="223"/>
      <c r="Q140" s="223"/>
      <c r="R140" s="223"/>
      <c r="S140" s="223"/>
      <c r="T140" s="22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25" t="s">
        <v>118</v>
      </c>
      <c r="AU140" s="225" t="s">
        <v>75</v>
      </c>
      <c r="AV140" s="14" t="s">
        <v>73</v>
      </c>
      <c r="AW140" s="14" t="s">
        <v>30</v>
      </c>
      <c r="AX140" s="14" t="s">
        <v>68</v>
      </c>
      <c r="AY140" s="225" t="s">
        <v>105</v>
      </c>
    </row>
    <row r="141" s="14" customFormat="1">
      <c r="A141" s="14"/>
      <c r="B141" s="217"/>
      <c r="C141" s="218"/>
      <c r="D141" s="208" t="s">
        <v>118</v>
      </c>
      <c r="E141" s="219" t="s">
        <v>17</v>
      </c>
      <c r="F141" s="220" t="s">
        <v>260</v>
      </c>
      <c r="G141" s="218"/>
      <c r="H141" s="219" t="s">
        <v>17</v>
      </c>
      <c r="I141" s="218"/>
      <c r="J141" s="218"/>
      <c r="K141" s="218"/>
      <c r="L141" s="221"/>
      <c r="M141" s="222"/>
      <c r="N141" s="223"/>
      <c r="O141" s="223"/>
      <c r="P141" s="223"/>
      <c r="Q141" s="223"/>
      <c r="R141" s="223"/>
      <c r="S141" s="223"/>
      <c r="T141" s="22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25" t="s">
        <v>118</v>
      </c>
      <c r="AU141" s="225" t="s">
        <v>75</v>
      </c>
      <c r="AV141" s="14" t="s">
        <v>73</v>
      </c>
      <c r="AW141" s="14" t="s">
        <v>30</v>
      </c>
      <c r="AX141" s="14" t="s">
        <v>68</v>
      </c>
      <c r="AY141" s="225" t="s">
        <v>105</v>
      </c>
    </row>
    <row r="142" s="13" customFormat="1">
      <c r="A142" s="13"/>
      <c r="B142" s="206"/>
      <c r="C142" s="207"/>
      <c r="D142" s="208" t="s">
        <v>118</v>
      </c>
      <c r="E142" s="209" t="s">
        <v>17</v>
      </c>
      <c r="F142" s="210" t="s">
        <v>261</v>
      </c>
      <c r="G142" s="207"/>
      <c r="H142" s="211">
        <v>128</v>
      </c>
      <c r="I142" s="207"/>
      <c r="J142" s="207"/>
      <c r="K142" s="207"/>
      <c r="L142" s="212"/>
      <c r="M142" s="213"/>
      <c r="N142" s="214"/>
      <c r="O142" s="214"/>
      <c r="P142" s="214"/>
      <c r="Q142" s="214"/>
      <c r="R142" s="214"/>
      <c r="S142" s="214"/>
      <c r="T142" s="21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16" t="s">
        <v>118</v>
      </c>
      <c r="AU142" s="216" t="s">
        <v>75</v>
      </c>
      <c r="AV142" s="13" t="s">
        <v>75</v>
      </c>
      <c r="AW142" s="13" t="s">
        <v>30</v>
      </c>
      <c r="AX142" s="13" t="s">
        <v>68</v>
      </c>
      <c r="AY142" s="216" t="s">
        <v>105</v>
      </c>
    </row>
    <row r="143" s="14" customFormat="1">
      <c r="A143" s="14"/>
      <c r="B143" s="217"/>
      <c r="C143" s="218"/>
      <c r="D143" s="208" t="s">
        <v>118</v>
      </c>
      <c r="E143" s="219" t="s">
        <v>17</v>
      </c>
      <c r="F143" s="220" t="s">
        <v>262</v>
      </c>
      <c r="G143" s="218"/>
      <c r="H143" s="219" t="s">
        <v>17</v>
      </c>
      <c r="I143" s="218"/>
      <c r="J143" s="218"/>
      <c r="K143" s="218"/>
      <c r="L143" s="221"/>
      <c r="M143" s="222"/>
      <c r="N143" s="223"/>
      <c r="O143" s="223"/>
      <c r="P143" s="223"/>
      <c r="Q143" s="223"/>
      <c r="R143" s="223"/>
      <c r="S143" s="223"/>
      <c r="T143" s="22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25" t="s">
        <v>118</v>
      </c>
      <c r="AU143" s="225" t="s">
        <v>75</v>
      </c>
      <c r="AV143" s="14" t="s">
        <v>73</v>
      </c>
      <c r="AW143" s="14" t="s">
        <v>30</v>
      </c>
      <c r="AX143" s="14" t="s">
        <v>68</v>
      </c>
      <c r="AY143" s="225" t="s">
        <v>105</v>
      </c>
    </row>
    <row r="144" s="13" customFormat="1">
      <c r="A144" s="13"/>
      <c r="B144" s="206"/>
      <c r="C144" s="207"/>
      <c r="D144" s="208" t="s">
        <v>118</v>
      </c>
      <c r="E144" s="209" t="s">
        <v>17</v>
      </c>
      <c r="F144" s="210" t="s">
        <v>263</v>
      </c>
      <c r="G144" s="207"/>
      <c r="H144" s="211">
        <v>92</v>
      </c>
      <c r="I144" s="207"/>
      <c r="J144" s="207"/>
      <c r="K144" s="207"/>
      <c r="L144" s="212"/>
      <c r="M144" s="213"/>
      <c r="N144" s="214"/>
      <c r="O144" s="214"/>
      <c r="P144" s="214"/>
      <c r="Q144" s="214"/>
      <c r="R144" s="214"/>
      <c r="S144" s="214"/>
      <c r="T144" s="21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16" t="s">
        <v>118</v>
      </c>
      <c r="AU144" s="216" t="s">
        <v>75</v>
      </c>
      <c r="AV144" s="13" t="s">
        <v>75</v>
      </c>
      <c r="AW144" s="13" t="s">
        <v>30</v>
      </c>
      <c r="AX144" s="13" t="s">
        <v>68</v>
      </c>
      <c r="AY144" s="216" t="s">
        <v>105</v>
      </c>
    </row>
    <row r="145" s="15" customFormat="1">
      <c r="A145" s="15"/>
      <c r="B145" s="226"/>
      <c r="C145" s="227"/>
      <c r="D145" s="208" t="s">
        <v>118</v>
      </c>
      <c r="E145" s="228" t="s">
        <v>17</v>
      </c>
      <c r="F145" s="229" t="s">
        <v>264</v>
      </c>
      <c r="G145" s="227"/>
      <c r="H145" s="230">
        <v>220</v>
      </c>
      <c r="I145" s="227"/>
      <c r="J145" s="227"/>
      <c r="K145" s="227"/>
      <c r="L145" s="231"/>
      <c r="M145" s="232"/>
      <c r="N145" s="233"/>
      <c r="O145" s="233"/>
      <c r="P145" s="233"/>
      <c r="Q145" s="233"/>
      <c r="R145" s="233"/>
      <c r="S145" s="233"/>
      <c r="T145" s="234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35" t="s">
        <v>118</v>
      </c>
      <c r="AU145" s="235" t="s">
        <v>75</v>
      </c>
      <c r="AV145" s="15" t="s">
        <v>114</v>
      </c>
      <c r="AW145" s="15" t="s">
        <v>30</v>
      </c>
      <c r="AX145" s="15" t="s">
        <v>73</v>
      </c>
      <c r="AY145" s="235" t="s">
        <v>105</v>
      </c>
    </row>
    <row r="146" s="2" customFormat="1" ht="16.5" customHeight="1">
      <c r="A146" s="33"/>
      <c r="B146" s="34"/>
      <c r="C146" s="190" t="s">
        <v>265</v>
      </c>
      <c r="D146" s="190" t="s">
        <v>109</v>
      </c>
      <c r="E146" s="191" t="s">
        <v>266</v>
      </c>
      <c r="F146" s="192" t="s">
        <v>267</v>
      </c>
      <c r="G146" s="193" t="s">
        <v>112</v>
      </c>
      <c r="H146" s="194">
        <v>142</v>
      </c>
      <c r="I146" s="195">
        <v>481</v>
      </c>
      <c r="J146" s="195">
        <f>ROUND(I146*H146,2)</f>
        <v>68302</v>
      </c>
      <c r="K146" s="192" t="s">
        <v>113</v>
      </c>
      <c r="L146" s="39"/>
      <c r="M146" s="196" t="s">
        <v>17</v>
      </c>
      <c r="N146" s="197" t="s">
        <v>39</v>
      </c>
      <c r="O146" s="198">
        <v>0.21199999999999999</v>
      </c>
      <c r="P146" s="198">
        <f>O146*H146</f>
        <v>30.103999999999999</v>
      </c>
      <c r="Q146" s="198">
        <v>0.00055000000000000003</v>
      </c>
      <c r="R146" s="198">
        <f>Q146*H146</f>
        <v>0.078100000000000003</v>
      </c>
      <c r="S146" s="198">
        <v>0</v>
      </c>
      <c r="T146" s="199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00" t="s">
        <v>128</v>
      </c>
      <c r="AT146" s="200" t="s">
        <v>109</v>
      </c>
      <c r="AU146" s="200" t="s">
        <v>75</v>
      </c>
      <c r="AY146" s="18" t="s">
        <v>105</v>
      </c>
      <c r="BE146" s="201">
        <f>IF(N146="základní",J146,0)</f>
        <v>68302</v>
      </c>
      <c r="BF146" s="201">
        <f>IF(N146="snížená",J146,0)</f>
        <v>0</v>
      </c>
      <c r="BG146" s="201">
        <f>IF(N146="zákl. přenesená",J146,0)</f>
        <v>0</v>
      </c>
      <c r="BH146" s="201">
        <f>IF(N146="sníž. přenesená",J146,0)</f>
        <v>0</v>
      </c>
      <c r="BI146" s="201">
        <f>IF(N146="nulová",J146,0)</f>
        <v>0</v>
      </c>
      <c r="BJ146" s="18" t="s">
        <v>73</v>
      </c>
      <c r="BK146" s="201">
        <f>ROUND(I146*H146,2)</f>
        <v>68302</v>
      </c>
      <c r="BL146" s="18" t="s">
        <v>128</v>
      </c>
      <c r="BM146" s="200" t="s">
        <v>268</v>
      </c>
    </row>
    <row r="147" s="2" customFormat="1">
      <c r="A147" s="33"/>
      <c r="B147" s="34"/>
      <c r="C147" s="35"/>
      <c r="D147" s="202" t="s">
        <v>116</v>
      </c>
      <c r="E147" s="35"/>
      <c r="F147" s="203" t="s">
        <v>269</v>
      </c>
      <c r="G147" s="35"/>
      <c r="H147" s="35"/>
      <c r="I147" s="35"/>
      <c r="J147" s="35"/>
      <c r="K147" s="35"/>
      <c r="L147" s="39"/>
      <c r="M147" s="204"/>
      <c r="N147" s="205"/>
      <c r="O147" s="78"/>
      <c r="P147" s="78"/>
      <c r="Q147" s="78"/>
      <c r="R147" s="78"/>
      <c r="S147" s="78"/>
      <c r="T147" s="79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8" t="s">
        <v>116</v>
      </c>
      <c r="AU147" s="18" t="s">
        <v>75</v>
      </c>
    </row>
    <row r="148" s="14" customFormat="1">
      <c r="A148" s="14"/>
      <c r="B148" s="217"/>
      <c r="C148" s="218"/>
      <c r="D148" s="208" t="s">
        <v>118</v>
      </c>
      <c r="E148" s="219" t="s">
        <v>17</v>
      </c>
      <c r="F148" s="220" t="s">
        <v>259</v>
      </c>
      <c r="G148" s="218"/>
      <c r="H148" s="219" t="s">
        <v>17</v>
      </c>
      <c r="I148" s="218"/>
      <c r="J148" s="218"/>
      <c r="K148" s="218"/>
      <c r="L148" s="221"/>
      <c r="M148" s="222"/>
      <c r="N148" s="223"/>
      <c r="O148" s="223"/>
      <c r="P148" s="223"/>
      <c r="Q148" s="223"/>
      <c r="R148" s="223"/>
      <c r="S148" s="223"/>
      <c r="T148" s="22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25" t="s">
        <v>118</v>
      </c>
      <c r="AU148" s="225" t="s">
        <v>75</v>
      </c>
      <c r="AV148" s="14" t="s">
        <v>73</v>
      </c>
      <c r="AW148" s="14" t="s">
        <v>30</v>
      </c>
      <c r="AX148" s="14" t="s">
        <v>68</v>
      </c>
      <c r="AY148" s="225" t="s">
        <v>105</v>
      </c>
    </row>
    <row r="149" s="14" customFormat="1">
      <c r="A149" s="14"/>
      <c r="B149" s="217"/>
      <c r="C149" s="218"/>
      <c r="D149" s="208" t="s">
        <v>118</v>
      </c>
      <c r="E149" s="219" t="s">
        <v>17</v>
      </c>
      <c r="F149" s="220" t="s">
        <v>260</v>
      </c>
      <c r="G149" s="218"/>
      <c r="H149" s="219" t="s">
        <v>17</v>
      </c>
      <c r="I149" s="218"/>
      <c r="J149" s="218"/>
      <c r="K149" s="218"/>
      <c r="L149" s="221"/>
      <c r="M149" s="222"/>
      <c r="N149" s="223"/>
      <c r="O149" s="223"/>
      <c r="P149" s="223"/>
      <c r="Q149" s="223"/>
      <c r="R149" s="223"/>
      <c r="S149" s="223"/>
      <c r="T149" s="22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25" t="s">
        <v>118</v>
      </c>
      <c r="AU149" s="225" t="s">
        <v>75</v>
      </c>
      <c r="AV149" s="14" t="s">
        <v>73</v>
      </c>
      <c r="AW149" s="14" t="s">
        <v>30</v>
      </c>
      <c r="AX149" s="14" t="s">
        <v>68</v>
      </c>
      <c r="AY149" s="225" t="s">
        <v>105</v>
      </c>
    </row>
    <row r="150" s="13" customFormat="1">
      <c r="A150" s="13"/>
      <c r="B150" s="206"/>
      <c r="C150" s="207"/>
      <c r="D150" s="208" t="s">
        <v>118</v>
      </c>
      <c r="E150" s="209" t="s">
        <v>17</v>
      </c>
      <c r="F150" s="210" t="s">
        <v>270</v>
      </c>
      <c r="G150" s="207"/>
      <c r="H150" s="211">
        <v>50</v>
      </c>
      <c r="I150" s="207"/>
      <c r="J150" s="207"/>
      <c r="K150" s="207"/>
      <c r="L150" s="212"/>
      <c r="M150" s="213"/>
      <c r="N150" s="214"/>
      <c r="O150" s="214"/>
      <c r="P150" s="214"/>
      <c r="Q150" s="214"/>
      <c r="R150" s="214"/>
      <c r="S150" s="214"/>
      <c r="T150" s="21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16" t="s">
        <v>118</v>
      </c>
      <c r="AU150" s="216" t="s">
        <v>75</v>
      </c>
      <c r="AV150" s="13" t="s">
        <v>75</v>
      </c>
      <c r="AW150" s="13" t="s">
        <v>30</v>
      </c>
      <c r="AX150" s="13" t="s">
        <v>68</v>
      </c>
      <c r="AY150" s="216" t="s">
        <v>105</v>
      </c>
    </row>
    <row r="151" s="14" customFormat="1">
      <c r="A151" s="14"/>
      <c r="B151" s="217"/>
      <c r="C151" s="218"/>
      <c r="D151" s="208" t="s">
        <v>118</v>
      </c>
      <c r="E151" s="219" t="s">
        <v>17</v>
      </c>
      <c r="F151" s="220" t="s">
        <v>262</v>
      </c>
      <c r="G151" s="218"/>
      <c r="H151" s="219" t="s">
        <v>17</v>
      </c>
      <c r="I151" s="218"/>
      <c r="J151" s="218"/>
      <c r="K151" s="218"/>
      <c r="L151" s="221"/>
      <c r="M151" s="222"/>
      <c r="N151" s="223"/>
      <c r="O151" s="223"/>
      <c r="P151" s="223"/>
      <c r="Q151" s="223"/>
      <c r="R151" s="223"/>
      <c r="S151" s="223"/>
      <c r="T151" s="22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25" t="s">
        <v>118</v>
      </c>
      <c r="AU151" s="225" t="s">
        <v>75</v>
      </c>
      <c r="AV151" s="14" t="s">
        <v>73</v>
      </c>
      <c r="AW151" s="14" t="s">
        <v>30</v>
      </c>
      <c r="AX151" s="14" t="s">
        <v>68</v>
      </c>
      <c r="AY151" s="225" t="s">
        <v>105</v>
      </c>
    </row>
    <row r="152" s="13" customFormat="1">
      <c r="A152" s="13"/>
      <c r="B152" s="206"/>
      <c r="C152" s="207"/>
      <c r="D152" s="208" t="s">
        <v>118</v>
      </c>
      <c r="E152" s="209" t="s">
        <v>17</v>
      </c>
      <c r="F152" s="210" t="s">
        <v>271</v>
      </c>
      <c r="G152" s="207"/>
      <c r="H152" s="211">
        <v>92</v>
      </c>
      <c r="I152" s="207"/>
      <c r="J152" s="207"/>
      <c r="K152" s="207"/>
      <c r="L152" s="212"/>
      <c r="M152" s="213"/>
      <c r="N152" s="214"/>
      <c r="O152" s="214"/>
      <c r="P152" s="214"/>
      <c r="Q152" s="214"/>
      <c r="R152" s="214"/>
      <c r="S152" s="214"/>
      <c r="T152" s="21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16" t="s">
        <v>118</v>
      </c>
      <c r="AU152" s="216" t="s">
        <v>75</v>
      </c>
      <c r="AV152" s="13" t="s">
        <v>75</v>
      </c>
      <c r="AW152" s="13" t="s">
        <v>30</v>
      </c>
      <c r="AX152" s="13" t="s">
        <v>68</v>
      </c>
      <c r="AY152" s="216" t="s">
        <v>105</v>
      </c>
    </row>
    <row r="153" s="15" customFormat="1">
      <c r="A153" s="15"/>
      <c r="B153" s="226"/>
      <c r="C153" s="227"/>
      <c r="D153" s="208" t="s">
        <v>118</v>
      </c>
      <c r="E153" s="228" t="s">
        <v>17</v>
      </c>
      <c r="F153" s="229" t="s">
        <v>264</v>
      </c>
      <c r="G153" s="227"/>
      <c r="H153" s="230">
        <v>142</v>
      </c>
      <c r="I153" s="227"/>
      <c r="J153" s="227"/>
      <c r="K153" s="227"/>
      <c r="L153" s="231"/>
      <c r="M153" s="232"/>
      <c r="N153" s="233"/>
      <c r="O153" s="233"/>
      <c r="P153" s="233"/>
      <c r="Q153" s="233"/>
      <c r="R153" s="233"/>
      <c r="S153" s="233"/>
      <c r="T153" s="234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35" t="s">
        <v>118</v>
      </c>
      <c r="AU153" s="235" t="s">
        <v>75</v>
      </c>
      <c r="AV153" s="15" t="s">
        <v>114</v>
      </c>
      <c r="AW153" s="15" t="s">
        <v>30</v>
      </c>
      <c r="AX153" s="15" t="s">
        <v>73</v>
      </c>
      <c r="AY153" s="235" t="s">
        <v>105</v>
      </c>
    </row>
    <row r="154" s="2" customFormat="1" ht="16.5" customHeight="1">
      <c r="A154" s="33"/>
      <c r="B154" s="34"/>
      <c r="C154" s="190" t="s">
        <v>75</v>
      </c>
      <c r="D154" s="190" t="s">
        <v>109</v>
      </c>
      <c r="E154" s="191" t="s">
        <v>272</v>
      </c>
      <c r="F154" s="192" t="s">
        <v>273</v>
      </c>
      <c r="G154" s="193" t="s">
        <v>112</v>
      </c>
      <c r="H154" s="194">
        <v>166</v>
      </c>
      <c r="I154" s="195">
        <v>571</v>
      </c>
      <c r="J154" s="195">
        <f>ROUND(I154*H154,2)</f>
        <v>94786</v>
      </c>
      <c r="K154" s="192" t="s">
        <v>113</v>
      </c>
      <c r="L154" s="39"/>
      <c r="M154" s="196" t="s">
        <v>17</v>
      </c>
      <c r="N154" s="197" t="s">
        <v>39</v>
      </c>
      <c r="O154" s="198">
        <v>0.215</v>
      </c>
      <c r="P154" s="198">
        <f>O154*H154</f>
        <v>35.689999999999998</v>
      </c>
      <c r="Q154" s="198">
        <v>0.00071000000000000002</v>
      </c>
      <c r="R154" s="198">
        <f>Q154*H154</f>
        <v>0.11786000000000001</v>
      </c>
      <c r="S154" s="198">
        <v>0</v>
      </c>
      <c r="T154" s="199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00" t="s">
        <v>128</v>
      </c>
      <c r="AT154" s="200" t="s">
        <v>109</v>
      </c>
      <c r="AU154" s="200" t="s">
        <v>75</v>
      </c>
      <c r="AY154" s="18" t="s">
        <v>105</v>
      </c>
      <c r="BE154" s="201">
        <f>IF(N154="základní",J154,0)</f>
        <v>94786</v>
      </c>
      <c r="BF154" s="201">
        <f>IF(N154="snížená",J154,0)</f>
        <v>0</v>
      </c>
      <c r="BG154" s="201">
        <f>IF(N154="zákl. přenesená",J154,0)</f>
        <v>0</v>
      </c>
      <c r="BH154" s="201">
        <f>IF(N154="sníž. přenesená",J154,0)</f>
        <v>0</v>
      </c>
      <c r="BI154" s="201">
        <f>IF(N154="nulová",J154,0)</f>
        <v>0</v>
      </c>
      <c r="BJ154" s="18" t="s">
        <v>73</v>
      </c>
      <c r="BK154" s="201">
        <f>ROUND(I154*H154,2)</f>
        <v>94786</v>
      </c>
      <c r="BL154" s="18" t="s">
        <v>128</v>
      </c>
      <c r="BM154" s="200" t="s">
        <v>274</v>
      </c>
    </row>
    <row r="155" s="2" customFormat="1">
      <c r="A155" s="33"/>
      <c r="B155" s="34"/>
      <c r="C155" s="35"/>
      <c r="D155" s="202" t="s">
        <v>116</v>
      </c>
      <c r="E155" s="35"/>
      <c r="F155" s="203" t="s">
        <v>275</v>
      </c>
      <c r="G155" s="35"/>
      <c r="H155" s="35"/>
      <c r="I155" s="35"/>
      <c r="J155" s="35"/>
      <c r="K155" s="35"/>
      <c r="L155" s="39"/>
      <c r="M155" s="204"/>
      <c r="N155" s="205"/>
      <c r="O155" s="78"/>
      <c r="P155" s="78"/>
      <c r="Q155" s="78"/>
      <c r="R155" s="78"/>
      <c r="S155" s="78"/>
      <c r="T155" s="79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8" t="s">
        <v>116</v>
      </c>
      <c r="AU155" s="18" t="s">
        <v>75</v>
      </c>
    </row>
    <row r="156" s="14" customFormat="1">
      <c r="A156" s="14"/>
      <c r="B156" s="217"/>
      <c r="C156" s="218"/>
      <c r="D156" s="208" t="s">
        <v>118</v>
      </c>
      <c r="E156" s="219" t="s">
        <v>17</v>
      </c>
      <c r="F156" s="220" t="s">
        <v>259</v>
      </c>
      <c r="G156" s="218"/>
      <c r="H156" s="219" t="s">
        <v>17</v>
      </c>
      <c r="I156" s="218"/>
      <c r="J156" s="218"/>
      <c r="K156" s="218"/>
      <c r="L156" s="221"/>
      <c r="M156" s="222"/>
      <c r="N156" s="223"/>
      <c r="O156" s="223"/>
      <c r="P156" s="223"/>
      <c r="Q156" s="223"/>
      <c r="R156" s="223"/>
      <c r="S156" s="223"/>
      <c r="T156" s="22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25" t="s">
        <v>118</v>
      </c>
      <c r="AU156" s="225" t="s">
        <v>75</v>
      </c>
      <c r="AV156" s="14" t="s">
        <v>73</v>
      </c>
      <c r="AW156" s="14" t="s">
        <v>30</v>
      </c>
      <c r="AX156" s="14" t="s">
        <v>68</v>
      </c>
      <c r="AY156" s="225" t="s">
        <v>105</v>
      </c>
    </row>
    <row r="157" s="14" customFormat="1">
      <c r="A157" s="14"/>
      <c r="B157" s="217"/>
      <c r="C157" s="218"/>
      <c r="D157" s="208" t="s">
        <v>118</v>
      </c>
      <c r="E157" s="219" t="s">
        <v>17</v>
      </c>
      <c r="F157" s="220" t="s">
        <v>260</v>
      </c>
      <c r="G157" s="218"/>
      <c r="H157" s="219" t="s">
        <v>17</v>
      </c>
      <c r="I157" s="218"/>
      <c r="J157" s="218"/>
      <c r="K157" s="218"/>
      <c r="L157" s="221"/>
      <c r="M157" s="222"/>
      <c r="N157" s="223"/>
      <c r="O157" s="223"/>
      <c r="P157" s="223"/>
      <c r="Q157" s="223"/>
      <c r="R157" s="223"/>
      <c r="S157" s="223"/>
      <c r="T157" s="22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25" t="s">
        <v>118</v>
      </c>
      <c r="AU157" s="225" t="s">
        <v>75</v>
      </c>
      <c r="AV157" s="14" t="s">
        <v>73</v>
      </c>
      <c r="AW157" s="14" t="s">
        <v>30</v>
      </c>
      <c r="AX157" s="14" t="s">
        <v>68</v>
      </c>
      <c r="AY157" s="225" t="s">
        <v>105</v>
      </c>
    </row>
    <row r="158" s="13" customFormat="1">
      <c r="A158" s="13"/>
      <c r="B158" s="206"/>
      <c r="C158" s="207"/>
      <c r="D158" s="208" t="s">
        <v>118</v>
      </c>
      <c r="E158" s="209" t="s">
        <v>17</v>
      </c>
      <c r="F158" s="210" t="s">
        <v>276</v>
      </c>
      <c r="G158" s="207"/>
      <c r="H158" s="211">
        <v>98</v>
      </c>
      <c r="I158" s="207"/>
      <c r="J158" s="207"/>
      <c r="K158" s="207"/>
      <c r="L158" s="212"/>
      <c r="M158" s="213"/>
      <c r="N158" s="214"/>
      <c r="O158" s="214"/>
      <c r="P158" s="214"/>
      <c r="Q158" s="214"/>
      <c r="R158" s="214"/>
      <c r="S158" s="214"/>
      <c r="T158" s="21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16" t="s">
        <v>118</v>
      </c>
      <c r="AU158" s="216" t="s">
        <v>75</v>
      </c>
      <c r="AV158" s="13" t="s">
        <v>75</v>
      </c>
      <c r="AW158" s="13" t="s">
        <v>30</v>
      </c>
      <c r="AX158" s="13" t="s">
        <v>68</v>
      </c>
      <c r="AY158" s="216" t="s">
        <v>105</v>
      </c>
    </row>
    <row r="159" s="14" customFormat="1">
      <c r="A159" s="14"/>
      <c r="B159" s="217"/>
      <c r="C159" s="218"/>
      <c r="D159" s="208" t="s">
        <v>118</v>
      </c>
      <c r="E159" s="219" t="s">
        <v>17</v>
      </c>
      <c r="F159" s="220" t="s">
        <v>277</v>
      </c>
      <c r="G159" s="218"/>
      <c r="H159" s="219" t="s">
        <v>17</v>
      </c>
      <c r="I159" s="218"/>
      <c r="J159" s="218"/>
      <c r="K159" s="218"/>
      <c r="L159" s="221"/>
      <c r="M159" s="222"/>
      <c r="N159" s="223"/>
      <c r="O159" s="223"/>
      <c r="P159" s="223"/>
      <c r="Q159" s="223"/>
      <c r="R159" s="223"/>
      <c r="S159" s="223"/>
      <c r="T159" s="22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25" t="s">
        <v>118</v>
      </c>
      <c r="AU159" s="225" t="s">
        <v>75</v>
      </c>
      <c r="AV159" s="14" t="s">
        <v>73</v>
      </c>
      <c r="AW159" s="14" t="s">
        <v>30</v>
      </c>
      <c r="AX159" s="14" t="s">
        <v>68</v>
      </c>
      <c r="AY159" s="225" t="s">
        <v>105</v>
      </c>
    </row>
    <row r="160" s="13" customFormat="1">
      <c r="A160" s="13"/>
      <c r="B160" s="206"/>
      <c r="C160" s="207"/>
      <c r="D160" s="208" t="s">
        <v>118</v>
      </c>
      <c r="E160" s="209" t="s">
        <v>17</v>
      </c>
      <c r="F160" s="210" t="s">
        <v>278</v>
      </c>
      <c r="G160" s="207"/>
      <c r="H160" s="211">
        <v>68</v>
      </c>
      <c r="I160" s="207"/>
      <c r="J160" s="207"/>
      <c r="K160" s="207"/>
      <c r="L160" s="212"/>
      <c r="M160" s="213"/>
      <c r="N160" s="214"/>
      <c r="O160" s="214"/>
      <c r="P160" s="214"/>
      <c r="Q160" s="214"/>
      <c r="R160" s="214"/>
      <c r="S160" s="214"/>
      <c r="T160" s="21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16" t="s">
        <v>118</v>
      </c>
      <c r="AU160" s="216" t="s">
        <v>75</v>
      </c>
      <c r="AV160" s="13" t="s">
        <v>75</v>
      </c>
      <c r="AW160" s="13" t="s">
        <v>30</v>
      </c>
      <c r="AX160" s="13" t="s">
        <v>68</v>
      </c>
      <c r="AY160" s="216" t="s">
        <v>105</v>
      </c>
    </row>
    <row r="161" s="15" customFormat="1">
      <c r="A161" s="15"/>
      <c r="B161" s="226"/>
      <c r="C161" s="227"/>
      <c r="D161" s="208" t="s">
        <v>118</v>
      </c>
      <c r="E161" s="228" t="s">
        <v>17</v>
      </c>
      <c r="F161" s="229" t="s">
        <v>264</v>
      </c>
      <c r="G161" s="227"/>
      <c r="H161" s="230">
        <v>166</v>
      </c>
      <c r="I161" s="227"/>
      <c r="J161" s="227"/>
      <c r="K161" s="227"/>
      <c r="L161" s="231"/>
      <c r="M161" s="232"/>
      <c r="N161" s="233"/>
      <c r="O161" s="233"/>
      <c r="P161" s="233"/>
      <c r="Q161" s="233"/>
      <c r="R161" s="233"/>
      <c r="S161" s="233"/>
      <c r="T161" s="234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35" t="s">
        <v>118</v>
      </c>
      <c r="AU161" s="235" t="s">
        <v>75</v>
      </c>
      <c r="AV161" s="15" t="s">
        <v>114</v>
      </c>
      <c r="AW161" s="15" t="s">
        <v>30</v>
      </c>
      <c r="AX161" s="15" t="s">
        <v>73</v>
      </c>
      <c r="AY161" s="235" t="s">
        <v>105</v>
      </c>
    </row>
    <row r="162" s="2" customFormat="1" ht="16.5" customHeight="1">
      <c r="A162" s="33"/>
      <c r="B162" s="34"/>
      <c r="C162" s="190" t="s">
        <v>73</v>
      </c>
      <c r="D162" s="190" t="s">
        <v>109</v>
      </c>
      <c r="E162" s="191" t="s">
        <v>279</v>
      </c>
      <c r="F162" s="192" t="s">
        <v>280</v>
      </c>
      <c r="G162" s="193" t="s">
        <v>112</v>
      </c>
      <c r="H162" s="194">
        <v>118</v>
      </c>
      <c r="I162" s="195">
        <v>948</v>
      </c>
      <c r="J162" s="195">
        <f>ROUND(I162*H162,2)</f>
        <v>111864</v>
      </c>
      <c r="K162" s="192" t="s">
        <v>113</v>
      </c>
      <c r="L162" s="39"/>
      <c r="M162" s="196" t="s">
        <v>17</v>
      </c>
      <c r="N162" s="197" t="s">
        <v>39</v>
      </c>
      <c r="O162" s="198">
        <v>0.219</v>
      </c>
      <c r="P162" s="198">
        <f>O162*H162</f>
        <v>25.841999999999999</v>
      </c>
      <c r="Q162" s="198">
        <v>0.00125</v>
      </c>
      <c r="R162" s="198">
        <f>Q162*H162</f>
        <v>0.14749999999999999</v>
      </c>
      <c r="S162" s="198">
        <v>0</v>
      </c>
      <c r="T162" s="199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00" t="s">
        <v>128</v>
      </c>
      <c r="AT162" s="200" t="s">
        <v>109</v>
      </c>
      <c r="AU162" s="200" t="s">
        <v>75</v>
      </c>
      <c r="AY162" s="18" t="s">
        <v>105</v>
      </c>
      <c r="BE162" s="201">
        <f>IF(N162="základní",J162,0)</f>
        <v>111864</v>
      </c>
      <c r="BF162" s="201">
        <f>IF(N162="snížená",J162,0)</f>
        <v>0</v>
      </c>
      <c r="BG162" s="201">
        <f>IF(N162="zákl. přenesená",J162,0)</f>
        <v>0</v>
      </c>
      <c r="BH162" s="201">
        <f>IF(N162="sníž. přenesená",J162,0)</f>
        <v>0</v>
      </c>
      <c r="BI162" s="201">
        <f>IF(N162="nulová",J162,0)</f>
        <v>0</v>
      </c>
      <c r="BJ162" s="18" t="s">
        <v>73</v>
      </c>
      <c r="BK162" s="201">
        <f>ROUND(I162*H162,2)</f>
        <v>111864</v>
      </c>
      <c r="BL162" s="18" t="s">
        <v>128</v>
      </c>
      <c r="BM162" s="200" t="s">
        <v>281</v>
      </c>
    </row>
    <row r="163" s="2" customFormat="1">
      <c r="A163" s="33"/>
      <c r="B163" s="34"/>
      <c r="C163" s="35"/>
      <c r="D163" s="202" t="s">
        <v>116</v>
      </c>
      <c r="E163" s="35"/>
      <c r="F163" s="203" t="s">
        <v>282</v>
      </c>
      <c r="G163" s="35"/>
      <c r="H163" s="35"/>
      <c r="I163" s="35"/>
      <c r="J163" s="35"/>
      <c r="K163" s="35"/>
      <c r="L163" s="39"/>
      <c r="M163" s="204"/>
      <c r="N163" s="205"/>
      <c r="O163" s="78"/>
      <c r="P163" s="78"/>
      <c r="Q163" s="78"/>
      <c r="R163" s="78"/>
      <c r="S163" s="78"/>
      <c r="T163" s="79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8" t="s">
        <v>116</v>
      </c>
      <c r="AU163" s="18" t="s">
        <v>75</v>
      </c>
    </row>
    <row r="164" s="14" customFormat="1">
      <c r="A164" s="14"/>
      <c r="B164" s="217"/>
      <c r="C164" s="218"/>
      <c r="D164" s="208" t="s">
        <v>118</v>
      </c>
      <c r="E164" s="219" t="s">
        <v>17</v>
      </c>
      <c r="F164" s="220" t="s">
        <v>259</v>
      </c>
      <c r="G164" s="218"/>
      <c r="H164" s="219" t="s">
        <v>17</v>
      </c>
      <c r="I164" s="218"/>
      <c r="J164" s="218"/>
      <c r="K164" s="218"/>
      <c r="L164" s="221"/>
      <c r="M164" s="222"/>
      <c r="N164" s="223"/>
      <c r="O164" s="223"/>
      <c r="P164" s="223"/>
      <c r="Q164" s="223"/>
      <c r="R164" s="223"/>
      <c r="S164" s="223"/>
      <c r="T164" s="22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25" t="s">
        <v>118</v>
      </c>
      <c r="AU164" s="225" t="s">
        <v>75</v>
      </c>
      <c r="AV164" s="14" t="s">
        <v>73</v>
      </c>
      <c r="AW164" s="14" t="s">
        <v>30</v>
      </c>
      <c r="AX164" s="14" t="s">
        <v>68</v>
      </c>
      <c r="AY164" s="225" t="s">
        <v>105</v>
      </c>
    </row>
    <row r="165" s="13" customFormat="1">
      <c r="A165" s="13"/>
      <c r="B165" s="206"/>
      <c r="C165" s="207"/>
      <c r="D165" s="208" t="s">
        <v>118</v>
      </c>
      <c r="E165" s="209" t="s">
        <v>17</v>
      </c>
      <c r="F165" s="210" t="s">
        <v>283</v>
      </c>
      <c r="G165" s="207"/>
      <c r="H165" s="211">
        <v>62</v>
      </c>
      <c r="I165" s="207"/>
      <c r="J165" s="207"/>
      <c r="K165" s="207"/>
      <c r="L165" s="212"/>
      <c r="M165" s="213"/>
      <c r="N165" s="214"/>
      <c r="O165" s="214"/>
      <c r="P165" s="214"/>
      <c r="Q165" s="214"/>
      <c r="R165" s="214"/>
      <c r="S165" s="214"/>
      <c r="T165" s="21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16" t="s">
        <v>118</v>
      </c>
      <c r="AU165" s="216" t="s">
        <v>75</v>
      </c>
      <c r="AV165" s="13" t="s">
        <v>75</v>
      </c>
      <c r="AW165" s="13" t="s">
        <v>30</v>
      </c>
      <c r="AX165" s="13" t="s">
        <v>68</v>
      </c>
      <c r="AY165" s="216" t="s">
        <v>105</v>
      </c>
    </row>
    <row r="166" s="14" customFormat="1">
      <c r="A166" s="14"/>
      <c r="B166" s="217"/>
      <c r="C166" s="218"/>
      <c r="D166" s="208" t="s">
        <v>118</v>
      </c>
      <c r="E166" s="219" t="s">
        <v>17</v>
      </c>
      <c r="F166" s="220" t="s">
        <v>260</v>
      </c>
      <c r="G166" s="218"/>
      <c r="H166" s="219" t="s">
        <v>17</v>
      </c>
      <c r="I166" s="218"/>
      <c r="J166" s="218"/>
      <c r="K166" s="218"/>
      <c r="L166" s="221"/>
      <c r="M166" s="222"/>
      <c r="N166" s="223"/>
      <c r="O166" s="223"/>
      <c r="P166" s="223"/>
      <c r="Q166" s="223"/>
      <c r="R166" s="223"/>
      <c r="S166" s="223"/>
      <c r="T166" s="22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25" t="s">
        <v>118</v>
      </c>
      <c r="AU166" s="225" t="s">
        <v>75</v>
      </c>
      <c r="AV166" s="14" t="s">
        <v>73</v>
      </c>
      <c r="AW166" s="14" t="s">
        <v>30</v>
      </c>
      <c r="AX166" s="14" t="s">
        <v>68</v>
      </c>
      <c r="AY166" s="225" t="s">
        <v>105</v>
      </c>
    </row>
    <row r="167" s="13" customFormat="1">
      <c r="A167" s="13"/>
      <c r="B167" s="206"/>
      <c r="C167" s="207"/>
      <c r="D167" s="208" t="s">
        <v>118</v>
      </c>
      <c r="E167" s="209" t="s">
        <v>17</v>
      </c>
      <c r="F167" s="210" t="s">
        <v>284</v>
      </c>
      <c r="G167" s="207"/>
      <c r="H167" s="211">
        <v>56</v>
      </c>
      <c r="I167" s="207"/>
      <c r="J167" s="207"/>
      <c r="K167" s="207"/>
      <c r="L167" s="212"/>
      <c r="M167" s="213"/>
      <c r="N167" s="214"/>
      <c r="O167" s="214"/>
      <c r="P167" s="214"/>
      <c r="Q167" s="214"/>
      <c r="R167" s="214"/>
      <c r="S167" s="214"/>
      <c r="T167" s="21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16" t="s">
        <v>118</v>
      </c>
      <c r="AU167" s="216" t="s">
        <v>75</v>
      </c>
      <c r="AV167" s="13" t="s">
        <v>75</v>
      </c>
      <c r="AW167" s="13" t="s">
        <v>30</v>
      </c>
      <c r="AX167" s="13" t="s">
        <v>68</v>
      </c>
      <c r="AY167" s="216" t="s">
        <v>105</v>
      </c>
    </row>
    <row r="168" s="15" customFormat="1">
      <c r="A168" s="15"/>
      <c r="B168" s="226"/>
      <c r="C168" s="227"/>
      <c r="D168" s="208" t="s">
        <v>118</v>
      </c>
      <c r="E168" s="228" t="s">
        <v>17</v>
      </c>
      <c r="F168" s="229" t="s">
        <v>264</v>
      </c>
      <c r="G168" s="227"/>
      <c r="H168" s="230">
        <v>118</v>
      </c>
      <c r="I168" s="227"/>
      <c r="J168" s="227"/>
      <c r="K168" s="227"/>
      <c r="L168" s="231"/>
      <c r="M168" s="232"/>
      <c r="N168" s="233"/>
      <c r="O168" s="233"/>
      <c r="P168" s="233"/>
      <c r="Q168" s="233"/>
      <c r="R168" s="233"/>
      <c r="S168" s="233"/>
      <c r="T168" s="234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35" t="s">
        <v>118</v>
      </c>
      <c r="AU168" s="235" t="s">
        <v>75</v>
      </c>
      <c r="AV168" s="15" t="s">
        <v>114</v>
      </c>
      <c r="AW168" s="15" t="s">
        <v>30</v>
      </c>
      <c r="AX168" s="15" t="s">
        <v>73</v>
      </c>
      <c r="AY168" s="235" t="s">
        <v>105</v>
      </c>
    </row>
    <row r="169" s="2" customFormat="1" ht="16.5" customHeight="1">
      <c r="A169" s="33"/>
      <c r="B169" s="34"/>
      <c r="C169" s="190" t="s">
        <v>285</v>
      </c>
      <c r="D169" s="190" t="s">
        <v>109</v>
      </c>
      <c r="E169" s="191" t="s">
        <v>286</v>
      </c>
      <c r="F169" s="192" t="s">
        <v>287</v>
      </c>
      <c r="G169" s="193" t="s">
        <v>112</v>
      </c>
      <c r="H169" s="194">
        <v>646</v>
      </c>
      <c r="I169" s="195">
        <v>23.399999999999999</v>
      </c>
      <c r="J169" s="195">
        <f>ROUND(I169*H169,2)</f>
        <v>15116.4</v>
      </c>
      <c r="K169" s="192" t="s">
        <v>113</v>
      </c>
      <c r="L169" s="39"/>
      <c r="M169" s="196" t="s">
        <v>17</v>
      </c>
      <c r="N169" s="197" t="s">
        <v>39</v>
      </c>
      <c r="O169" s="198">
        <v>0.037999999999999999</v>
      </c>
      <c r="P169" s="198">
        <f>O169*H169</f>
        <v>24.547999999999998</v>
      </c>
      <c r="Q169" s="198">
        <v>0</v>
      </c>
      <c r="R169" s="198">
        <f>Q169*H169</f>
        <v>0</v>
      </c>
      <c r="S169" s="198">
        <v>0</v>
      </c>
      <c r="T169" s="199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00" t="s">
        <v>128</v>
      </c>
      <c r="AT169" s="200" t="s">
        <v>109</v>
      </c>
      <c r="AU169" s="200" t="s">
        <v>75</v>
      </c>
      <c r="AY169" s="18" t="s">
        <v>105</v>
      </c>
      <c r="BE169" s="201">
        <f>IF(N169="základní",J169,0)</f>
        <v>15116.4</v>
      </c>
      <c r="BF169" s="201">
        <f>IF(N169="snížená",J169,0)</f>
        <v>0</v>
      </c>
      <c r="BG169" s="201">
        <f>IF(N169="zákl. přenesená",J169,0)</f>
        <v>0</v>
      </c>
      <c r="BH169" s="201">
        <f>IF(N169="sníž. přenesená",J169,0)</f>
        <v>0</v>
      </c>
      <c r="BI169" s="201">
        <f>IF(N169="nulová",J169,0)</f>
        <v>0</v>
      </c>
      <c r="BJ169" s="18" t="s">
        <v>73</v>
      </c>
      <c r="BK169" s="201">
        <f>ROUND(I169*H169,2)</f>
        <v>15116.4</v>
      </c>
      <c r="BL169" s="18" t="s">
        <v>128</v>
      </c>
      <c r="BM169" s="200" t="s">
        <v>288</v>
      </c>
    </row>
    <row r="170" s="2" customFormat="1">
      <c r="A170" s="33"/>
      <c r="B170" s="34"/>
      <c r="C170" s="35"/>
      <c r="D170" s="202" t="s">
        <v>116</v>
      </c>
      <c r="E170" s="35"/>
      <c r="F170" s="203" t="s">
        <v>289</v>
      </c>
      <c r="G170" s="35"/>
      <c r="H170" s="35"/>
      <c r="I170" s="35"/>
      <c r="J170" s="35"/>
      <c r="K170" s="35"/>
      <c r="L170" s="39"/>
      <c r="M170" s="204"/>
      <c r="N170" s="205"/>
      <c r="O170" s="78"/>
      <c r="P170" s="78"/>
      <c r="Q170" s="78"/>
      <c r="R170" s="78"/>
      <c r="S170" s="78"/>
      <c r="T170" s="79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8" t="s">
        <v>116</v>
      </c>
      <c r="AU170" s="18" t="s">
        <v>75</v>
      </c>
    </row>
    <row r="171" s="13" customFormat="1">
      <c r="A171" s="13"/>
      <c r="B171" s="206"/>
      <c r="C171" s="207"/>
      <c r="D171" s="208" t="s">
        <v>118</v>
      </c>
      <c r="E171" s="209" t="s">
        <v>17</v>
      </c>
      <c r="F171" s="210" t="s">
        <v>290</v>
      </c>
      <c r="G171" s="207"/>
      <c r="H171" s="211">
        <v>646</v>
      </c>
      <c r="I171" s="207"/>
      <c r="J171" s="207"/>
      <c r="K171" s="207"/>
      <c r="L171" s="212"/>
      <c r="M171" s="213"/>
      <c r="N171" s="214"/>
      <c r="O171" s="214"/>
      <c r="P171" s="214"/>
      <c r="Q171" s="214"/>
      <c r="R171" s="214"/>
      <c r="S171" s="214"/>
      <c r="T171" s="21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16" t="s">
        <v>118</v>
      </c>
      <c r="AU171" s="216" t="s">
        <v>75</v>
      </c>
      <c r="AV171" s="13" t="s">
        <v>75</v>
      </c>
      <c r="AW171" s="13" t="s">
        <v>30</v>
      </c>
      <c r="AX171" s="13" t="s">
        <v>73</v>
      </c>
      <c r="AY171" s="216" t="s">
        <v>105</v>
      </c>
    </row>
    <row r="172" s="2" customFormat="1" ht="33" customHeight="1">
      <c r="A172" s="33"/>
      <c r="B172" s="34"/>
      <c r="C172" s="190" t="s">
        <v>291</v>
      </c>
      <c r="D172" s="190" t="s">
        <v>109</v>
      </c>
      <c r="E172" s="191" t="s">
        <v>292</v>
      </c>
      <c r="F172" s="192" t="s">
        <v>293</v>
      </c>
      <c r="G172" s="193" t="s">
        <v>112</v>
      </c>
      <c r="H172" s="194">
        <v>528</v>
      </c>
      <c r="I172" s="195">
        <v>146</v>
      </c>
      <c r="J172" s="195">
        <f>ROUND(I172*H172,2)</f>
        <v>77088</v>
      </c>
      <c r="K172" s="192" t="s">
        <v>113</v>
      </c>
      <c r="L172" s="39"/>
      <c r="M172" s="196" t="s">
        <v>17</v>
      </c>
      <c r="N172" s="197" t="s">
        <v>39</v>
      </c>
      <c r="O172" s="198">
        <v>0.11799999999999999</v>
      </c>
      <c r="P172" s="198">
        <f>O172*H172</f>
        <v>62.303999999999995</v>
      </c>
      <c r="Q172" s="198">
        <v>0.00020000000000000001</v>
      </c>
      <c r="R172" s="198">
        <f>Q172*H172</f>
        <v>0.1056</v>
      </c>
      <c r="S172" s="198">
        <v>0</v>
      </c>
      <c r="T172" s="199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00" t="s">
        <v>128</v>
      </c>
      <c r="AT172" s="200" t="s">
        <v>109</v>
      </c>
      <c r="AU172" s="200" t="s">
        <v>75</v>
      </c>
      <c r="AY172" s="18" t="s">
        <v>105</v>
      </c>
      <c r="BE172" s="201">
        <f>IF(N172="základní",J172,0)</f>
        <v>77088</v>
      </c>
      <c r="BF172" s="201">
        <f>IF(N172="snížená",J172,0)</f>
        <v>0</v>
      </c>
      <c r="BG172" s="201">
        <f>IF(N172="zákl. přenesená",J172,0)</f>
        <v>0</v>
      </c>
      <c r="BH172" s="201">
        <f>IF(N172="sníž. přenesená",J172,0)</f>
        <v>0</v>
      </c>
      <c r="BI172" s="201">
        <f>IF(N172="nulová",J172,0)</f>
        <v>0</v>
      </c>
      <c r="BJ172" s="18" t="s">
        <v>73</v>
      </c>
      <c r="BK172" s="201">
        <f>ROUND(I172*H172,2)</f>
        <v>77088</v>
      </c>
      <c r="BL172" s="18" t="s">
        <v>128</v>
      </c>
      <c r="BM172" s="200" t="s">
        <v>294</v>
      </c>
    </row>
    <row r="173" s="2" customFormat="1">
      <c r="A173" s="33"/>
      <c r="B173" s="34"/>
      <c r="C173" s="35"/>
      <c r="D173" s="202" t="s">
        <v>116</v>
      </c>
      <c r="E173" s="35"/>
      <c r="F173" s="203" t="s">
        <v>295</v>
      </c>
      <c r="G173" s="35"/>
      <c r="H173" s="35"/>
      <c r="I173" s="35"/>
      <c r="J173" s="35"/>
      <c r="K173" s="35"/>
      <c r="L173" s="39"/>
      <c r="M173" s="204"/>
      <c r="N173" s="205"/>
      <c r="O173" s="78"/>
      <c r="P173" s="78"/>
      <c r="Q173" s="78"/>
      <c r="R173" s="78"/>
      <c r="S173" s="78"/>
      <c r="T173" s="79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8" t="s">
        <v>116</v>
      </c>
      <c r="AU173" s="18" t="s">
        <v>75</v>
      </c>
    </row>
    <row r="174" s="13" customFormat="1">
      <c r="A174" s="13"/>
      <c r="B174" s="206"/>
      <c r="C174" s="207"/>
      <c r="D174" s="208" t="s">
        <v>118</v>
      </c>
      <c r="E174" s="209" t="s">
        <v>17</v>
      </c>
      <c r="F174" s="210" t="s">
        <v>296</v>
      </c>
      <c r="G174" s="207"/>
      <c r="H174" s="211">
        <v>528</v>
      </c>
      <c r="I174" s="207"/>
      <c r="J174" s="207"/>
      <c r="K174" s="207"/>
      <c r="L174" s="212"/>
      <c r="M174" s="213"/>
      <c r="N174" s="214"/>
      <c r="O174" s="214"/>
      <c r="P174" s="214"/>
      <c r="Q174" s="214"/>
      <c r="R174" s="214"/>
      <c r="S174" s="214"/>
      <c r="T174" s="21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16" t="s">
        <v>118</v>
      </c>
      <c r="AU174" s="216" t="s">
        <v>75</v>
      </c>
      <c r="AV174" s="13" t="s">
        <v>75</v>
      </c>
      <c r="AW174" s="13" t="s">
        <v>30</v>
      </c>
      <c r="AX174" s="13" t="s">
        <v>73</v>
      </c>
      <c r="AY174" s="216" t="s">
        <v>105</v>
      </c>
    </row>
    <row r="175" s="2" customFormat="1" ht="33" customHeight="1">
      <c r="A175" s="33"/>
      <c r="B175" s="34"/>
      <c r="C175" s="190" t="s">
        <v>297</v>
      </c>
      <c r="D175" s="190" t="s">
        <v>109</v>
      </c>
      <c r="E175" s="191" t="s">
        <v>298</v>
      </c>
      <c r="F175" s="192" t="s">
        <v>299</v>
      </c>
      <c r="G175" s="193" t="s">
        <v>112</v>
      </c>
      <c r="H175" s="194">
        <v>118</v>
      </c>
      <c r="I175" s="195">
        <v>175</v>
      </c>
      <c r="J175" s="195">
        <f>ROUND(I175*H175,2)</f>
        <v>20650</v>
      </c>
      <c r="K175" s="192" t="s">
        <v>113</v>
      </c>
      <c r="L175" s="39"/>
      <c r="M175" s="196" t="s">
        <v>17</v>
      </c>
      <c r="N175" s="197" t="s">
        <v>39</v>
      </c>
      <c r="O175" s="198">
        <v>0.11799999999999999</v>
      </c>
      <c r="P175" s="198">
        <f>O175*H175</f>
        <v>13.924</v>
      </c>
      <c r="Q175" s="198">
        <v>0.00024000000000000001</v>
      </c>
      <c r="R175" s="198">
        <f>Q175*H175</f>
        <v>0.028320000000000001</v>
      </c>
      <c r="S175" s="198">
        <v>0</v>
      </c>
      <c r="T175" s="199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200" t="s">
        <v>128</v>
      </c>
      <c r="AT175" s="200" t="s">
        <v>109</v>
      </c>
      <c r="AU175" s="200" t="s">
        <v>75</v>
      </c>
      <c r="AY175" s="18" t="s">
        <v>105</v>
      </c>
      <c r="BE175" s="201">
        <f>IF(N175="základní",J175,0)</f>
        <v>20650</v>
      </c>
      <c r="BF175" s="201">
        <f>IF(N175="snížená",J175,0)</f>
        <v>0</v>
      </c>
      <c r="BG175" s="201">
        <f>IF(N175="zákl. přenesená",J175,0)</f>
        <v>0</v>
      </c>
      <c r="BH175" s="201">
        <f>IF(N175="sníž. přenesená",J175,0)</f>
        <v>0</v>
      </c>
      <c r="BI175" s="201">
        <f>IF(N175="nulová",J175,0)</f>
        <v>0</v>
      </c>
      <c r="BJ175" s="18" t="s">
        <v>73</v>
      </c>
      <c r="BK175" s="201">
        <f>ROUND(I175*H175,2)</f>
        <v>20650</v>
      </c>
      <c r="BL175" s="18" t="s">
        <v>128</v>
      </c>
      <c r="BM175" s="200" t="s">
        <v>300</v>
      </c>
    </row>
    <row r="176" s="2" customFormat="1">
      <c r="A176" s="33"/>
      <c r="B176" s="34"/>
      <c r="C176" s="35"/>
      <c r="D176" s="202" t="s">
        <v>116</v>
      </c>
      <c r="E176" s="35"/>
      <c r="F176" s="203" t="s">
        <v>301</v>
      </c>
      <c r="G176" s="35"/>
      <c r="H176" s="35"/>
      <c r="I176" s="35"/>
      <c r="J176" s="35"/>
      <c r="K176" s="35"/>
      <c r="L176" s="39"/>
      <c r="M176" s="204"/>
      <c r="N176" s="205"/>
      <c r="O176" s="78"/>
      <c r="P176" s="78"/>
      <c r="Q176" s="78"/>
      <c r="R176" s="78"/>
      <c r="S176" s="78"/>
      <c r="T176" s="79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8" t="s">
        <v>116</v>
      </c>
      <c r="AU176" s="18" t="s">
        <v>75</v>
      </c>
    </row>
    <row r="177" s="2" customFormat="1" ht="33" customHeight="1">
      <c r="A177" s="33"/>
      <c r="B177" s="34"/>
      <c r="C177" s="190" t="s">
        <v>302</v>
      </c>
      <c r="D177" s="190" t="s">
        <v>109</v>
      </c>
      <c r="E177" s="191" t="s">
        <v>298</v>
      </c>
      <c r="F177" s="192" t="s">
        <v>299</v>
      </c>
      <c r="G177" s="193" t="s">
        <v>112</v>
      </c>
      <c r="H177" s="194">
        <v>40</v>
      </c>
      <c r="I177" s="195">
        <v>175</v>
      </c>
      <c r="J177" s="195">
        <f>ROUND(I177*H177,2)</f>
        <v>7000</v>
      </c>
      <c r="K177" s="192" t="s">
        <v>113</v>
      </c>
      <c r="L177" s="39"/>
      <c r="M177" s="196" t="s">
        <v>17</v>
      </c>
      <c r="N177" s="197" t="s">
        <v>39</v>
      </c>
      <c r="O177" s="198">
        <v>0.11799999999999999</v>
      </c>
      <c r="P177" s="198">
        <f>O177*H177</f>
        <v>4.7199999999999998</v>
      </c>
      <c r="Q177" s="198">
        <v>0.00024000000000000001</v>
      </c>
      <c r="R177" s="198">
        <f>Q177*H177</f>
        <v>0.0096000000000000009</v>
      </c>
      <c r="S177" s="198">
        <v>0</v>
      </c>
      <c r="T177" s="199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200" t="s">
        <v>128</v>
      </c>
      <c r="AT177" s="200" t="s">
        <v>109</v>
      </c>
      <c r="AU177" s="200" t="s">
        <v>75</v>
      </c>
      <c r="AY177" s="18" t="s">
        <v>105</v>
      </c>
      <c r="BE177" s="201">
        <f>IF(N177="základní",J177,0)</f>
        <v>7000</v>
      </c>
      <c r="BF177" s="201">
        <f>IF(N177="snížená",J177,0)</f>
        <v>0</v>
      </c>
      <c r="BG177" s="201">
        <f>IF(N177="zákl. přenesená",J177,0)</f>
        <v>0</v>
      </c>
      <c r="BH177" s="201">
        <f>IF(N177="sníž. přenesená",J177,0)</f>
        <v>0</v>
      </c>
      <c r="BI177" s="201">
        <f>IF(N177="nulová",J177,0)</f>
        <v>0</v>
      </c>
      <c r="BJ177" s="18" t="s">
        <v>73</v>
      </c>
      <c r="BK177" s="201">
        <f>ROUND(I177*H177,2)</f>
        <v>7000</v>
      </c>
      <c r="BL177" s="18" t="s">
        <v>128</v>
      </c>
      <c r="BM177" s="200" t="s">
        <v>303</v>
      </c>
    </row>
    <row r="178" s="2" customFormat="1">
      <c r="A178" s="33"/>
      <c r="B178" s="34"/>
      <c r="C178" s="35"/>
      <c r="D178" s="202" t="s">
        <v>116</v>
      </c>
      <c r="E178" s="35"/>
      <c r="F178" s="203" t="s">
        <v>301</v>
      </c>
      <c r="G178" s="35"/>
      <c r="H178" s="35"/>
      <c r="I178" s="35"/>
      <c r="J178" s="35"/>
      <c r="K178" s="35"/>
      <c r="L178" s="39"/>
      <c r="M178" s="204"/>
      <c r="N178" s="205"/>
      <c r="O178" s="78"/>
      <c r="P178" s="78"/>
      <c r="Q178" s="78"/>
      <c r="R178" s="78"/>
      <c r="S178" s="78"/>
      <c r="T178" s="79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8" t="s">
        <v>116</v>
      </c>
      <c r="AU178" s="18" t="s">
        <v>75</v>
      </c>
    </row>
    <row r="179" s="13" customFormat="1">
      <c r="A179" s="13"/>
      <c r="B179" s="206"/>
      <c r="C179" s="207"/>
      <c r="D179" s="208" t="s">
        <v>118</v>
      </c>
      <c r="E179" s="209" t="s">
        <v>17</v>
      </c>
      <c r="F179" s="210" t="s">
        <v>304</v>
      </c>
      <c r="G179" s="207"/>
      <c r="H179" s="211">
        <v>40</v>
      </c>
      <c r="I179" s="207"/>
      <c r="J179" s="207"/>
      <c r="K179" s="207"/>
      <c r="L179" s="212"/>
      <c r="M179" s="213"/>
      <c r="N179" s="214"/>
      <c r="O179" s="214"/>
      <c r="P179" s="214"/>
      <c r="Q179" s="214"/>
      <c r="R179" s="214"/>
      <c r="S179" s="214"/>
      <c r="T179" s="21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16" t="s">
        <v>118</v>
      </c>
      <c r="AU179" s="216" t="s">
        <v>75</v>
      </c>
      <c r="AV179" s="13" t="s">
        <v>75</v>
      </c>
      <c r="AW179" s="13" t="s">
        <v>30</v>
      </c>
      <c r="AX179" s="13" t="s">
        <v>73</v>
      </c>
      <c r="AY179" s="216" t="s">
        <v>105</v>
      </c>
    </row>
    <row r="180" s="2" customFormat="1" ht="24.15" customHeight="1">
      <c r="A180" s="33"/>
      <c r="B180" s="34"/>
      <c r="C180" s="190" t="s">
        <v>305</v>
      </c>
      <c r="D180" s="190" t="s">
        <v>109</v>
      </c>
      <c r="E180" s="191" t="s">
        <v>306</v>
      </c>
      <c r="F180" s="192" t="s">
        <v>307</v>
      </c>
      <c r="G180" s="193" t="s">
        <v>308</v>
      </c>
      <c r="H180" s="194">
        <v>0.67700000000000005</v>
      </c>
      <c r="I180" s="195">
        <v>1640</v>
      </c>
      <c r="J180" s="195">
        <f>ROUND(I180*H180,2)</f>
        <v>1110.28</v>
      </c>
      <c r="K180" s="192" t="s">
        <v>113</v>
      </c>
      <c r="L180" s="39"/>
      <c r="M180" s="196" t="s">
        <v>17</v>
      </c>
      <c r="N180" s="197" t="s">
        <v>39</v>
      </c>
      <c r="O180" s="198">
        <v>3.246</v>
      </c>
      <c r="P180" s="198">
        <f>O180*H180</f>
        <v>2.1975420000000003</v>
      </c>
      <c r="Q180" s="198">
        <v>0</v>
      </c>
      <c r="R180" s="198">
        <f>Q180*H180</f>
        <v>0</v>
      </c>
      <c r="S180" s="198">
        <v>0</v>
      </c>
      <c r="T180" s="199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200" t="s">
        <v>128</v>
      </c>
      <c r="AT180" s="200" t="s">
        <v>109</v>
      </c>
      <c r="AU180" s="200" t="s">
        <v>75</v>
      </c>
      <c r="AY180" s="18" t="s">
        <v>105</v>
      </c>
      <c r="BE180" s="201">
        <f>IF(N180="základní",J180,0)</f>
        <v>1110.28</v>
      </c>
      <c r="BF180" s="201">
        <f>IF(N180="snížená",J180,0)</f>
        <v>0</v>
      </c>
      <c r="BG180" s="201">
        <f>IF(N180="zákl. přenesená",J180,0)</f>
        <v>0</v>
      </c>
      <c r="BH180" s="201">
        <f>IF(N180="sníž. přenesená",J180,0)</f>
        <v>0</v>
      </c>
      <c r="BI180" s="201">
        <f>IF(N180="nulová",J180,0)</f>
        <v>0</v>
      </c>
      <c r="BJ180" s="18" t="s">
        <v>73</v>
      </c>
      <c r="BK180" s="201">
        <f>ROUND(I180*H180,2)</f>
        <v>1110.28</v>
      </c>
      <c r="BL180" s="18" t="s">
        <v>128</v>
      </c>
      <c r="BM180" s="200" t="s">
        <v>309</v>
      </c>
    </row>
    <row r="181" s="2" customFormat="1">
      <c r="A181" s="33"/>
      <c r="B181" s="34"/>
      <c r="C181" s="35"/>
      <c r="D181" s="202" t="s">
        <v>116</v>
      </c>
      <c r="E181" s="35"/>
      <c r="F181" s="203" t="s">
        <v>310</v>
      </c>
      <c r="G181" s="35"/>
      <c r="H181" s="35"/>
      <c r="I181" s="35"/>
      <c r="J181" s="35"/>
      <c r="K181" s="35"/>
      <c r="L181" s="39"/>
      <c r="M181" s="204"/>
      <c r="N181" s="205"/>
      <c r="O181" s="78"/>
      <c r="P181" s="78"/>
      <c r="Q181" s="78"/>
      <c r="R181" s="78"/>
      <c r="S181" s="78"/>
      <c r="T181" s="79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8" t="s">
        <v>116</v>
      </c>
      <c r="AU181" s="18" t="s">
        <v>75</v>
      </c>
    </row>
    <row r="182" s="2" customFormat="1" ht="24.15" customHeight="1">
      <c r="A182" s="33"/>
      <c r="B182" s="34"/>
      <c r="C182" s="190" t="s">
        <v>311</v>
      </c>
      <c r="D182" s="190" t="s">
        <v>109</v>
      </c>
      <c r="E182" s="191" t="s">
        <v>312</v>
      </c>
      <c r="F182" s="192" t="s">
        <v>313</v>
      </c>
      <c r="G182" s="193" t="s">
        <v>308</v>
      </c>
      <c r="H182" s="194">
        <v>0.67700000000000005</v>
      </c>
      <c r="I182" s="195">
        <v>1660</v>
      </c>
      <c r="J182" s="195">
        <f>ROUND(I182*H182,2)</f>
        <v>1123.8199999999999</v>
      </c>
      <c r="K182" s="192" t="s">
        <v>113</v>
      </c>
      <c r="L182" s="39"/>
      <c r="M182" s="196" t="s">
        <v>17</v>
      </c>
      <c r="N182" s="197" t="s">
        <v>39</v>
      </c>
      <c r="O182" s="198">
        <v>3.2799999999999998</v>
      </c>
      <c r="P182" s="198">
        <f>O182*H182</f>
        <v>2.2205599999999999</v>
      </c>
      <c r="Q182" s="198">
        <v>0</v>
      </c>
      <c r="R182" s="198">
        <f>Q182*H182</f>
        <v>0</v>
      </c>
      <c r="S182" s="198">
        <v>0</v>
      </c>
      <c r="T182" s="199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200" t="s">
        <v>128</v>
      </c>
      <c r="AT182" s="200" t="s">
        <v>109</v>
      </c>
      <c r="AU182" s="200" t="s">
        <v>75</v>
      </c>
      <c r="AY182" s="18" t="s">
        <v>105</v>
      </c>
      <c r="BE182" s="201">
        <f>IF(N182="základní",J182,0)</f>
        <v>1123.8199999999999</v>
      </c>
      <c r="BF182" s="201">
        <f>IF(N182="snížená",J182,0)</f>
        <v>0</v>
      </c>
      <c r="BG182" s="201">
        <f>IF(N182="zákl. přenesená",J182,0)</f>
        <v>0</v>
      </c>
      <c r="BH182" s="201">
        <f>IF(N182="sníž. přenesená",J182,0)</f>
        <v>0</v>
      </c>
      <c r="BI182" s="201">
        <f>IF(N182="nulová",J182,0)</f>
        <v>0</v>
      </c>
      <c r="BJ182" s="18" t="s">
        <v>73</v>
      </c>
      <c r="BK182" s="201">
        <f>ROUND(I182*H182,2)</f>
        <v>1123.8199999999999</v>
      </c>
      <c r="BL182" s="18" t="s">
        <v>128</v>
      </c>
      <c r="BM182" s="200" t="s">
        <v>314</v>
      </c>
    </row>
    <row r="183" s="2" customFormat="1">
      <c r="A183" s="33"/>
      <c r="B183" s="34"/>
      <c r="C183" s="35"/>
      <c r="D183" s="202" t="s">
        <v>116</v>
      </c>
      <c r="E183" s="35"/>
      <c r="F183" s="203" t="s">
        <v>315</v>
      </c>
      <c r="G183" s="35"/>
      <c r="H183" s="35"/>
      <c r="I183" s="35"/>
      <c r="J183" s="35"/>
      <c r="K183" s="35"/>
      <c r="L183" s="39"/>
      <c r="M183" s="204"/>
      <c r="N183" s="205"/>
      <c r="O183" s="78"/>
      <c r="P183" s="78"/>
      <c r="Q183" s="78"/>
      <c r="R183" s="78"/>
      <c r="S183" s="78"/>
      <c r="T183" s="79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8" t="s">
        <v>116</v>
      </c>
      <c r="AU183" s="18" t="s">
        <v>75</v>
      </c>
    </row>
    <row r="184" s="2" customFormat="1" ht="16.5" customHeight="1">
      <c r="A184" s="33"/>
      <c r="B184" s="34"/>
      <c r="C184" s="190" t="s">
        <v>316</v>
      </c>
      <c r="D184" s="190" t="s">
        <v>109</v>
      </c>
      <c r="E184" s="191" t="s">
        <v>317</v>
      </c>
      <c r="F184" s="192" t="s">
        <v>318</v>
      </c>
      <c r="G184" s="193" t="s">
        <v>168</v>
      </c>
      <c r="H184" s="194">
        <v>24</v>
      </c>
      <c r="I184" s="195">
        <v>180</v>
      </c>
      <c r="J184" s="195">
        <f>ROUND(I184*H184,2)</f>
        <v>4320</v>
      </c>
      <c r="K184" s="192" t="s">
        <v>17</v>
      </c>
      <c r="L184" s="39"/>
      <c r="M184" s="196" t="s">
        <v>17</v>
      </c>
      <c r="N184" s="197" t="s">
        <v>39</v>
      </c>
      <c r="O184" s="198">
        <v>0</v>
      </c>
      <c r="P184" s="198">
        <f>O184*H184</f>
        <v>0</v>
      </c>
      <c r="Q184" s="198">
        <v>0</v>
      </c>
      <c r="R184" s="198">
        <f>Q184*H184</f>
        <v>0</v>
      </c>
      <c r="S184" s="198">
        <v>0</v>
      </c>
      <c r="T184" s="199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200" t="s">
        <v>128</v>
      </c>
      <c r="AT184" s="200" t="s">
        <v>109</v>
      </c>
      <c r="AU184" s="200" t="s">
        <v>75</v>
      </c>
      <c r="AY184" s="18" t="s">
        <v>105</v>
      </c>
      <c r="BE184" s="201">
        <f>IF(N184="základní",J184,0)</f>
        <v>4320</v>
      </c>
      <c r="BF184" s="201">
        <f>IF(N184="snížená",J184,0)</f>
        <v>0</v>
      </c>
      <c r="BG184" s="201">
        <f>IF(N184="zákl. přenesená",J184,0)</f>
        <v>0</v>
      </c>
      <c r="BH184" s="201">
        <f>IF(N184="sníž. přenesená",J184,0)</f>
        <v>0</v>
      </c>
      <c r="BI184" s="201">
        <f>IF(N184="nulová",J184,0)</f>
        <v>0</v>
      </c>
      <c r="BJ184" s="18" t="s">
        <v>73</v>
      </c>
      <c r="BK184" s="201">
        <f>ROUND(I184*H184,2)</f>
        <v>4320</v>
      </c>
      <c r="BL184" s="18" t="s">
        <v>128</v>
      </c>
      <c r="BM184" s="200" t="s">
        <v>319</v>
      </c>
    </row>
    <row r="185" s="12" customFormat="1" ht="22.8" customHeight="1">
      <c r="A185" s="12"/>
      <c r="B185" s="175"/>
      <c r="C185" s="176"/>
      <c r="D185" s="177" t="s">
        <v>67</v>
      </c>
      <c r="E185" s="188" t="s">
        <v>320</v>
      </c>
      <c r="F185" s="188" t="s">
        <v>321</v>
      </c>
      <c r="G185" s="176"/>
      <c r="H185" s="176"/>
      <c r="I185" s="176"/>
      <c r="J185" s="189">
        <f>BK185</f>
        <v>16476</v>
      </c>
      <c r="K185" s="176"/>
      <c r="L185" s="180"/>
      <c r="M185" s="181"/>
      <c r="N185" s="182"/>
      <c r="O185" s="182"/>
      <c r="P185" s="183">
        <f>SUM(P186:P195)</f>
        <v>3.569</v>
      </c>
      <c r="Q185" s="182"/>
      <c r="R185" s="183">
        <f>SUM(R186:R195)</f>
        <v>0.011849999999999999</v>
      </c>
      <c r="S185" s="182"/>
      <c r="T185" s="184">
        <f>SUM(T186:T195)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185" t="s">
        <v>75</v>
      </c>
      <c r="AT185" s="186" t="s">
        <v>67</v>
      </c>
      <c r="AU185" s="186" t="s">
        <v>73</v>
      </c>
      <c r="AY185" s="185" t="s">
        <v>105</v>
      </c>
      <c r="BK185" s="187">
        <f>SUM(BK186:BK195)</f>
        <v>16476</v>
      </c>
    </row>
    <row r="186" s="2" customFormat="1" ht="24.15" customHeight="1">
      <c r="A186" s="33"/>
      <c r="B186" s="34"/>
      <c r="C186" s="190" t="s">
        <v>322</v>
      </c>
      <c r="D186" s="190" t="s">
        <v>109</v>
      </c>
      <c r="E186" s="191" t="s">
        <v>323</v>
      </c>
      <c r="F186" s="192" t="s">
        <v>324</v>
      </c>
      <c r="G186" s="193" t="s">
        <v>127</v>
      </c>
      <c r="H186" s="194">
        <v>6</v>
      </c>
      <c r="I186" s="195">
        <v>346</v>
      </c>
      <c r="J186" s="195">
        <f>ROUND(I186*H186,2)</f>
        <v>2076</v>
      </c>
      <c r="K186" s="192" t="s">
        <v>113</v>
      </c>
      <c r="L186" s="39"/>
      <c r="M186" s="196" t="s">
        <v>17</v>
      </c>
      <c r="N186" s="197" t="s">
        <v>39</v>
      </c>
      <c r="O186" s="198">
        <v>0.035000000000000003</v>
      </c>
      <c r="P186" s="198">
        <f>O186*H186</f>
        <v>0.21000000000000002</v>
      </c>
      <c r="Q186" s="198">
        <v>0.00011</v>
      </c>
      <c r="R186" s="198">
        <f>Q186*H186</f>
        <v>0.00066</v>
      </c>
      <c r="S186" s="198">
        <v>0</v>
      </c>
      <c r="T186" s="199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200" t="s">
        <v>128</v>
      </c>
      <c r="AT186" s="200" t="s">
        <v>109</v>
      </c>
      <c r="AU186" s="200" t="s">
        <v>75</v>
      </c>
      <c r="AY186" s="18" t="s">
        <v>105</v>
      </c>
      <c r="BE186" s="201">
        <f>IF(N186="základní",J186,0)</f>
        <v>2076</v>
      </c>
      <c r="BF186" s="201">
        <f>IF(N186="snížená",J186,0)</f>
        <v>0</v>
      </c>
      <c r="BG186" s="201">
        <f>IF(N186="zákl. přenesená",J186,0)</f>
        <v>0</v>
      </c>
      <c r="BH186" s="201">
        <f>IF(N186="sníž. přenesená",J186,0)</f>
        <v>0</v>
      </c>
      <c r="BI186" s="201">
        <f>IF(N186="nulová",J186,0)</f>
        <v>0</v>
      </c>
      <c r="BJ186" s="18" t="s">
        <v>73</v>
      </c>
      <c r="BK186" s="201">
        <f>ROUND(I186*H186,2)</f>
        <v>2076</v>
      </c>
      <c r="BL186" s="18" t="s">
        <v>128</v>
      </c>
      <c r="BM186" s="200" t="s">
        <v>325</v>
      </c>
    </row>
    <row r="187" s="2" customFormat="1">
      <c r="A187" s="33"/>
      <c r="B187" s="34"/>
      <c r="C187" s="35"/>
      <c r="D187" s="202" t="s">
        <v>116</v>
      </c>
      <c r="E187" s="35"/>
      <c r="F187" s="203" t="s">
        <v>326</v>
      </c>
      <c r="G187" s="35"/>
      <c r="H187" s="35"/>
      <c r="I187" s="35"/>
      <c r="J187" s="35"/>
      <c r="K187" s="35"/>
      <c r="L187" s="39"/>
      <c r="M187" s="204"/>
      <c r="N187" s="205"/>
      <c r="O187" s="78"/>
      <c r="P187" s="78"/>
      <c r="Q187" s="78"/>
      <c r="R187" s="78"/>
      <c r="S187" s="78"/>
      <c r="T187" s="79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8" t="s">
        <v>116</v>
      </c>
      <c r="AU187" s="18" t="s">
        <v>75</v>
      </c>
    </row>
    <row r="188" s="2" customFormat="1" ht="21.75" customHeight="1">
      <c r="A188" s="33"/>
      <c r="B188" s="34"/>
      <c r="C188" s="190" t="s">
        <v>327</v>
      </c>
      <c r="D188" s="190" t="s">
        <v>109</v>
      </c>
      <c r="E188" s="191" t="s">
        <v>328</v>
      </c>
      <c r="F188" s="192" t="s">
        <v>329</v>
      </c>
      <c r="G188" s="193" t="s">
        <v>127</v>
      </c>
      <c r="H188" s="194">
        <v>12</v>
      </c>
      <c r="I188" s="195">
        <v>999</v>
      </c>
      <c r="J188" s="195">
        <f>ROUND(I188*H188,2)</f>
        <v>11988</v>
      </c>
      <c r="K188" s="192" t="s">
        <v>113</v>
      </c>
      <c r="L188" s="39"/>
      <c r="M188" s="196" t="s">
        <v>17</v>
      </c>
      <c r="N188" s="197" t="s">
        <v>39</v>
      </c>
      <c r="O188" s="198">
        <v>0.20599999999999999</v>
      </c>
      <c r="P188" s="198">
        <f>O188*H188</f>
        <v>2.472</v>
      </c>
      <c r="Q188" s="198">
        <v>0.00076000000000000004</v>
      </c>
      <c r="R188" s="198">
        <f>Q188*H188</f>
        <v>0.0091199999999999996</v>
      </c>
      <c r="S188" s="198">
        <v>0</v>
      </c>
      <c r="T188" s="199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200" t="s">
        <v>128</v>
      </c>
      <c r="AT188" s="200" t="s">
        <v>109</v>
      </c>
      <c r="AU188" s="200" t="s">
        <v>75</v>
      </c>
      <c r="AY188" s="18" t="s">
        <v>105</v>
      </c>
      <c r="BE188" s="201">
        <f>IF(N188="základní",J188,0)</f>
        <v>11988</v>
      </c>
      <c r="BF188" s="201">
        <f>IF(N188="snížená",J188,0)</f>
        <v>0</v>
      </c>
      <c r="BG188" s="201">
        <f>IF(N188="zákl. přenesená",J188,0)</f>
        <v>0</v>
      </c>
      <c r="BH188" s="201">
        <f>IF(N188="sníž. přenesená",J188,0)</f>
        <v>0</v>
      </c>
      <c r="BI188" s="201">
        <f>IF(N188="nulová",J188,0)</f>
        <v>0</v>
      </c>
      <c r="BJ188" s="18" t="s">
        <v>73</v>
      </c>
      <c r="BK188" s="201">
        <f>ROUND(I188*H188,2)</f>
        <v>11988</v>
      </c>
      <c r="BL188" s="18" t="s">
        <v>128</v>
      </c>
      <c r="BM188" s="200" t="s">
        <v>330</v>
      </c>
    </row>
    <row r="189" s="2" customFormat="1">
      <c r="A189" s="33"/>
      <c r="B189" s="34"/>
      <c r="C189" s="35"/>
      <c r="D189" s="202" t="s">
        <v>116</v>
      </c>
      <c r="E189" s="35"/>
      <c r="F189" s="203" t="s">
        <v>331</v>
      </c>
      <c r="G189" s="35"/>
      <c r="H189" s="35"/>
      <c r="I189" s="35"/>
      <c r="J189" s="35"/>
      <c r="K189" s="35"/>
      <c r="L189" s="39"/>
      <c r="M189" s="204"/>
      <c r="N189" s="205"/>
      <c r="O189" s="78"/>
      <c r="P189" s="78"/>
      <c r="Q189" s="78"/>
      <c r="R189" s="78"/>
      <c r="S189" s="78"/>
      <c r="T189" s="79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8" t="s">
        <v>116</v>
      </c>
      <c r="AU189" s="18" t="s">
        <v>75</v>
      </c>
    </row>
    <row r="190" s="2" customFormat="1" ht="16.5" customHeight="1">
      <c r="A190" s="33"/>
      <c r="B190" s="34"/>
      <c r="C190" s="190" t="s">
        <v>332</v>
      </c>
      <c r="D190" s="190" t="s">
        <v>109</v>
      </c>
      <c r="E190" s="191" t="s">
        <v>333</v>
      </c>
      <c r="F190" s="192" t="s">
        <v>334</v>
      </c>
      <c r="G190" s="193" t="s">
        <v>127</v>
      </c>
      <c r="H190" s="194">
        <v>1</v>
      </c>
      <c r="I190" s="195">
        <v>549</v>
      </c>
      <c r="J190" s="195">
        <f>ROUND(I190*H190,2)</f>
        <v>549</v>
      </c>
      <c r="K190" s="192" t="s">
        <v>113</v>
      </c>
      <c r="L190" s="39"/>
      <c r="M190" s="196" t="s">
        <v>17</v>
      </c>
      <c r="N190" s="197" t="s">
        <v>39</v>
      </c>
      <c r="O190" s="198">
        <v>0.22700000000000001</v>
      </c>
      <c r="P190" s="198">
        <f>O190*H190</f>
        <v>0.22700000000000001</v>
      </c>
      <c r="Q190" s="198">
        <v>0.00056999999999999998</v>
      </c>
      <c r="R190" s="198">
        <f>Q190*H190</f>
        <v>0.00056999999999999998</v>
      </c>
      <c r="S190" s="198">
        <v>0</v>
      </c>
      <c r="T190" s="199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200" t="s">
        <v>128</v>
      </c>
      <c r="AT190" s="200" t="s">
        <v>109</v>
      </c>
      <c r="AU190" s="200" t="s">
        <v>75</v>
      </c>
      <c r="AY190" s="18" t="s">
        <v>105</v>
      </c>
      <c r="BE190" s="201">
        <f>IF(N190="základní",J190,0)</f>
        <v>549</v>
      </c>
      <c r="BF190" s="201">
        <f>IF(N190="snížená",J190,0)</f>
        <v>0</v>
      </c>
      <c r="BG190" s="201">
        <f>IF(N190="zákl. přenesená",J190,0)</f>
        <v>0</v>
      </c>
      <c r="BH190" s="201">
        <f>IF(N190="sníž. přenesená",J190,0)</f>
        <v>0</v>
      </c>
      <c r="BI190" s="201">
        <f>IF(N190="nulová",J190,0)</f>
        <v>0</v>
      </c>
      <c r="BJ190" s="18" t="s">
        <v>73</v>
      </c>
      <c r="BK190" s="201">
        <f>ROUND(I190*H190,2)</f>
        <v>549</v>
      </c>
      <c r="BL190" s="18" t="s">
        <v>128</v>
      </c>
      <c r="BM190" s="200" t="s">
        <v>335</v>
      </c>
    </row>
    <row r="191" s="2" customFormat="1">
      <c r="A191" s="33"/>
      <c r="B191" s="34"/>
      <c r="C191" s="35"/>
      <c r="D191" s="202" t="s">
        <v>116</v>
      </c>
      <c r="E191" s="35"/>
      <c r="F191" s="203" t="s">
        <v>336</v>
      </c>
      <c r="G191" s="35"/>
      <c r="H191" s="35"/>
      <c r="I191" s="35"/>
      <c r="J191" s="35"/>
      <c r="K191" s="35"/>
      <c r="L191" s="39"/>
      <c r="M191" s="204"/>
      <c r="N191" s="205"/>
      <c r="O191" s="78"/>
      <c r="P191" s="78"/>
      <c r="Q191" s="78"/>
      <c r="R191" s="78"/>
      <c r="S191" s="78"/>
      <c r="T191" s="79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T191" s="18" t="s">
        <v>116</v>
      </c>
      <c r="AU191" s="18" t="s">
        <v>75</v>
      </c>
    </row>
    <row r="192" s="2" customFormat="1" ht="16.5" customHeight="1">
      <c r="A192" s="33"/>
      <c r="B192" s="34"/>
      <c r="C192" s="190" t="s">
        <v>337</v>
      </c>
      <c r="D192" s="190" t="s">
        <v>109</v>
      </c>
      <c r="E192" s="191" t="s">
        <v>338</v>
      </c>
      <c r="F192" s="192" t="s">
        <v>339</v>
      </c>
      <c r="G192" s="193" t="s">
        <v>127</v>
      </c>
      <c r="H192" s="194">
        <v>2</v>
      </c>
      <c r="I192" s="195">
        <v>621</v>
      </c>
      <c r="J192" s="195">
        <f>ROUND(I192*H192,2)</f>
        <v>1242</v>
      </c>
      <c r="K192" s="192" t="s">
        <v>113</v>
      </c>
      <c r="L192" s="39"/>
      <c r="M192" s="196" t="s">
        <v>17</v>
      </c>
      <c r="N192" s="197" t="s">
        <v>39</v>
      </c>
      <c r="O192" s="198">
        <v>0.22</v>
      </c>
      <c r="P192" s="198">
        <f>O192*H192</f>
        <v>0.44</v>
      </c>
      <c r="Q192" s="198">
        <v>0.00050000000000000001</v>
      </c>
      <c r="R192" s="198">
        <f>Q192*H192</f>
        <v>0.001</v>
      </c>
      <c r="S192" s="198">
        <v>0</v>
      </c>
      <c r="T192" s="199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200" t="s">
        <v>128</v>
      </c>
      <c r="AT192" s="200" t="s">
        <v>109</v>
      </c>
      <c r="AU192" s="200" t="s">
        <v>75</v>
      </c>
      <c r="AY192" s="18" t="s">
        <v>105</v>
      </c>
      <c r="BE192" s="201">
        <f>IF(N192="základní",J192,0)</f>
        <v>1242</v>
      </c>
      <c r="BF192" s="201">
        <f>IF(N192="snížená",J192,0)</f>
        <v>0</v>
      </c>
      <c r="BG192" s="201">
        <f>IF(N192="zákl. přenesená",J192,0)</f>
        <v>0</v>
      </c>
      <c r="BH192" s="201">
        <f>IF(N192="sníž. přenesená",J192,0)</f>
        <v>0</v>
      </c>
      <c r="BI192" s="201">
        <f>IF(N192="nulová",J192,0)</f>
        <v>0</v>
      </c>
      <c r="BJ192" s="18" t="s">
        <v>73</v>
      </c>
      <c r="BK192" s="201">
        <f>ROUND(I192*H192,2)</f>
        <v>1242</v>
      </c>
      <c r="BL192" s="18" t="s">
        <v>128</v>
      </c>
      <c r="BM192" s="200" t="s">
        <v>340</v>
      </c>
    </row>
    <row r="193" s="2" customFormat="1">
      <c r="A193" s="33"/>
      <c r="B193" s="34"/>
      <c r="C193" s="35"/>
      <c r="D193" s="202" t="s">
        <v>116</v>
      </c>
      <c r="E193" s="35"/>
      <c r="F193" s="203" t="s">
        <v>341</v>
      </c>
      <c r="G193" s="35"/>
      <c r="H193" s="35"/>
      <c r="I193" s="35"/>
      <c r="J193" s="35"/>
      <c r="K193" s="35"/>
      <c r="L193" s="39"/>
      <c r="M193" s="204"/>
      <c r="N193" s="205"/>
      <c r="O193" s="78"/>
      <c r="P193" s="78"/>
      <c r="Q193" s="78"/>
      <c r="R193" s="78"/>
      <c r="S193" s="78"/>
      <c r="T193" s="79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8" t="s">
        <v>116</v>
      </c>
      <c r="AU193" s="18" t="s">
        <v>75</v>
      </c>
    </row>
    <row r="194" s="2" customFormat="1" ht="16.5" customHeight="1">
      <c r="A194" s="33"/>
      <c r="B194" s="34"/>
      <c r="C194" s="190" t="s">
        <v>342</v>
      </c>
      <c r="D194" s="190" t="s">
        <v>109</v>
      </c>
      <c r="E194" s="191" t="s">
        <v>338</v>
      </c>
      <c r="F194" s="192" t="s">
        <v>339</v>
      </c>
      <c r="G194" s="193" t="s">
        <v>127</v>
      </c>
      <c r="H194" s="194">
        <v>1</v>
      </c>
      <c r="I194" s="195">
        <v>621</v>
      </c>
      <c r="J194" s="195">
        <f>ROUND(I194*H194,2)</f>
        <v>621</v>
      </c>
      <c r="K194" s="192" t="s">
        <v>113</v>
      </c>
      <c r="L194" s="39"/>
      <c r="M194" s="196" t="s">
        <v>17</v>
      </c>
      <c r="N194" s="197" t="s">
        <v>39</v>
      </c>
      <c r="O194" s="198">
        <v>0.22</v>
      </c>
      <c r="P194" s="198">
        <f>O194*H194</f>
        <v>0.22</v>
      </c>
      <c r="Q194" s="198">
        <v>0.00050000000000000001</v>
      </c>
      <c r="R194" s="198">
        <f>Q194*H194</f>
        <v>0.00050000000000000001</v>
      </c>
      <c r="S194" s="198">
        <v>0</v>
      </c>
      <c r="T194" s="199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200" t="s">
        <v>128</v>
      </c>
      <c r="AT194" s="200" t="s">
        <v>109</v>
      </c>
      <c r="AU194" s="200" t="s">
        <v>75</v>
      </c>
      <c r="AY194" s="18" t="s">
        <v>105</v>
      </c>
      <c r="BE194" s="201">
        <f>IF(N194="základní",J194,0)</f>
        <v>621</v>
      </c>
      <c r="BF194" s="201">
        <f>IF(N194="snížená",J194,0)</f>
        <v>0</v>
      </c>
      <c r="BG194" s="201">
        <f>IF(N194="zákl. přenesená",J194,0)</f>
        <v>0</v>
      </c>
      <c r="BH194" s="201">
        <f>IF(N194="sníž. přenesená",J194,0)</f>
        <v>0</v>
      </c>
      <c r="BI194" s="201">
        <f>IF(N194="nulová",J194,0)</f>
        <v>0</v>
      </c>
      <c r="BJ194" s="18" t="s">
        <v>73</v>
      </c>
      <c r="BK194" s="201">
        <f>ROUND(I194*H194,2)</f>
        <v>621</v>
      </c>
      <c r="BL194" s="18" t="s">
        <v>128</v>
      </c>
      <c r="BM194" s="200" t="s">
        <v>343</v>
      </c>
    </row>
    <row r="195" s="2" customFormat="1">
      <c r="A195" s="33"/>
      <c r="B195" s="34"/>
      <c r="C195" s="35"/>
      <c r="D195" s="202" t="s">
        <v>116</v>
      </c>
      <c r="E195" s="35"/>
      <c r="F195" s="203" t="s">
        <v>341</v>
      </c>
      <c r="G195" s="35"/>
      <c r="H195" s="35"/>
      <c r="I195" s="35"/>
      <c r="J195" s="35"/>
      <c r="K195" s="35"/>
      <c r="L195" s="39"/>
      <c r="M195" s="204"/>
      <c r="N195" s="205"/>
      <c r="O195" s="78"/>
      <c r="P195" s="78"/>
      <c r="Q195" s="78"/>
      <c r="R195" s="78"/>
      <c r="S195" s="78"/>
      <c r="T195" s="79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T195" s="18" t="s">
        <v>116</v>
      </c>
      <c r="AU195" s="18" t="s">
        <v>75</v>
      </c>
    </row>
    <row r="196" s="12" customFormat="1" ht="22.8" customHeight="1">
      <c r="A196" s="12"/>
      <c r="B196" s="175"/>
      <c r="C196" s="176"/>
      <c r="D196" s="177" t="s">
        <v>67</v>
      </c>
      <c r="E196" s="188" t="s">
        <v>344</v>
      </c>
      <c r="F196" s="188" t="s">
        <v>345</v>
      </c>
      <c r="G196" s="176"/>
      <c r="H196" s="176"/>
      <c r="I196" s="176"/>
      <c r="J196" s="189">
        <f>BK196</f>
        <v>305610.45999999996</v>
      </c>
      <c r="K196" s="176"/>
      <c r="L196" s="180"/>
      <c r="M196" s="181"/>
      <c r="N196" s="182"/>
      <c r="O196" s="182"/>
      <c r="P196" s="183">
        <f>SUM(P197:P238)</f>
        <v>29.070980000000002</v>
      </c>
      <c r="Q196" s="182"/>
      <c r="R196" s="183">
        <f>SUM(R197:R238)</f>
        <v>0.52380000000000004</v>
      </c>
      <c r="S196" s="182"/>
      <c r="T196" s="184">
        <f>SUM(T197:T238)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185" t="s">
        <v>75</v>
      </c>
      <c r="AT196" s="186" t="s">
        <v>67</v>
      </c>
      <c r="AU196" s="186" t="s">
        <v>73</v>
      </c>
      <c r="AY196" s="185" t="s">
        <v>105</v>
      </c>
      <c r="BK196" s="187">
        <f>SUM(BK197:BK238)</f>
        <v>305610.45999999996</v>
      </c>
    </row>
    <row r="197" s="2" customFormat="1" ht="21.75" customHeight="1">
      <c r="A197" s="33"/>
      <c r="B197" s="34"/>
      <c r="C197" s="190" t="s">
        <v>7</v>
      </c>
      <c r="D197" s="190" t="s">
        <v>109</v>
      </c>
      <c r="E197" s="191" t="s">
        <v>346</v>
      </c>
      <c r="F197" s="192" t="s">
        <v>347</v>
      </c>
      <c r="G197" s="193" t="s">
        <v>127</v>
      </c>
      <c r="H197" s="194">
        <v>12</v>
      </c>
      <c r="I197" s="195">
        <v>74.900000000000006</v>
      </c>
      <c r="J197" s="195">
        <f>ROUND(I197*H197,2)</f>
        <v>898.79999999999995</v>
      </c>
      <c r="K197" s="192" t="s">
        <v>113</v>
      </c>
      <c r="L197" s="39"/>
      <c r="M197" s="196" t="s">
        <v>17</v>
      </c>
      <c r="N197" s="197" t="s">
        <v>39</v>
      </c>
      <c r="O197" s="198">
        <v>0.13400000000000001</v>
      </c>
      <c r="P197" s="198">
        <f>O197*H197</f>
        <v>1.6080000000000001</v>
      </c>
      <c r="Q197" s="198">
        <v>0</v>
      </c>
      <c r="R197" s="198">
        <f>Q197*H197</f>
        <v>0</v>
      </c>
      <c r="S197" s="198">
        <v>0</v>
      </c>
      <c r="T197" s="199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200" t="s">
        <v>128</v>
      </c>
      <c r="AT197" s="200" t="s">
        <v>109</v>
      </c>
      <c r="AU197" s="200" t="s">
        <v>75</v>
      </c>
      <c r="AY197" s="18" t="s">
        <v>105</v>
      </c>
      <c r="BE197" s="201">
        <f>IF(N197="základní",J197,0)</f>
        <v>898.79999999999995</v>
      </c>
      <c r="BF197" s="201">
        <f>IF(N197="snížená",J197,0)</f>
        <v>0</v>
      </c>
      <c r="BG197" s="201">
        <f>IF(N197="zákl. přenesená",J197,0)</f>
        <v>0</v>
      </c>
      <c r="BH197" s="201">
        <f>IF(N197="sníž. přenesená",J197,0)</f>
        <v>0</v>
      </c>
      <c r="BI197" s="201">
        <f>IF(N197="nulová",J197,0)</f>
        <v>0</v>
      </c>
      <c r="BJ197" s="18" t="s">
        <v>73</v>
      </c>
      <c r="BK197" s="201">
        <f>ROUND(I197*H197,2)</f>
        <v>898.79999999999995</v>
      </c>
      <c r="BL197" s="18" t="s">
        <v>128</v>
      </c>
      <c r="BM197" s="200" t="s">
        <v>348</v>
      </c>
    </row>
    <row r="198" s="2" customFormat="1">
      <c r="A198" s="33"/>
      <c r="B198" s="34"/>
      <c r="C198" s="35"/>
      <c r="D198" s="202" t="s">
        <v>116</v>
      </c>
      <c r="E198" s="35"/>
      <c r="F198" s="203" t="s">
        <v>349</v>
      </c>
      <c r="G198" s="35"/>
      <c r="H198" s="35"/>
      <c r="I198" s="35"/>
      <c r="J198" s="35"/>
      <c r="K198" s="35"/>
      <c r="L198" s="39"/>
      <c r="M198" s="204"/>
      <c r="N198" s="205"/>
      <c r="O198" s="78"/>
      <c r="P198" s="78"/>
      <c r="Q198" s="78"/>
      <c r="R198" s="78"/>
      <c r="S198" s="78"/>
      <c r="T198" s="79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8" t="s">
        <v>116</v>
      </c>
      <c r="AU198" s="18" t="s">
        <v>75</v>
      </c>
    </row>
    <row r="199" s="2" customFormat="1" ht="24.15" customHeight="1">
      <c r="A199" s="33"/>
      <c r="B199" s="34"/>
      <c r="C199" s="190" t="s">
        <v>350</v>
      </c>
      <c r="D199" s="190" t="s">
        <v>109</v>
      </c>
      <c r="E199" s="191" t="s">
        <v>351</v>
      </c>
      <c r="F199" s="192" t="s">
        <v>352</v>
      </c>
      <c r="G199" s="193" t="s">
        <v>127</v>
      </c>
      <c r="H199" s="194">
        <v>12</v>
      </c>
      <c r="I199" s="195">
        <v>150</v>
      </c>
      <c r="J199" s="195">
        <f>ROUND(I199*H199,2)</f>
        <v>1800</v>
      </c>
      <c r="K199" s="192" t="s">
        <v>113</v>
      </c>
      <c r="L199" s="39"/>
      <c r="M199" s="196" t="s">
        <v>17</v>
      </c>
      <c r="N199" s="197" t="s">
        <v>39</v>
      </c>
      <c r="O199" s="198">
        <v>0.26800000000000002</v>
      </c>
      <c r="P199" s="198">
        <f>O199*H199</f>
        <v>3.2160000000000002</v>
      </c>
      <c r="Q199" s="198">
        <v>0</v>
      </c>
      <c r="R199" s="198">
        <f>Q199*H199</f>
        <v>0</v>
      </c>
      <c r="S199" s="198">
        <v>0</v>
      </c>
      <c r="T199" s="199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200" t="s">
        <v>128</v>
      </c>
      <c r="AT199" s="200" t="s">
        <v>109</v>
      </c>
      <c r="AU199" s="200" t="s">
        <v>75</v>
      </c>
      <c r="AY199" s="18" t="s">
        <v>105</v>
      </c>
      <c r="BE199" s="201">
        <f>IF(N199="základní",J199,0)</f>
        <v>1800</v>
      </c>
      <c r="BF199" s="201">
        <f>IF(N199="snížená",J199,0)</f>
        <v>0</v>
      </c>
      <c r="BG199" s="201">
        <f>IF(N199="zákl. přenesená",J199,0)</f>
        <v>0</v>
      </c>
      <c r="BH199" s="201">
        <f>IF(N199="sníž. přenesená",J199,0)</f>
        <v>0</v>
      </c>
      <c r="BI199" s="201">
        <f>IF(N199="nulová",J199,0)</f>
        <v>0</v>
      </c>
      <c r="BJ199" s="18" t="s">
        <v>73</v>
      </c>
      <c r="BK199" s="201">
        <f>ROUND(I199*H199,2)</f>
        <v>1800</v>
      </c>
      <c r="BL199" s="18" t="s">
        <v>128</v>
      </c>
      <c r="BM199" s="200" t="s">
        <v>353</v>
      </c>
    </row>
    <row r="200" s="2" customFormat="1">
      <c r="A200" s="33"/>
      <c r="B200" s="34"/>
      <c r="C200" s="35"/>
      <c r="D200" s="202" t="s">
        <v>116</v>
      </c>
      <c r="E200" s="35"/>
      <c r="F200" s="203" t="s">
        <v>354</v>
      </c>
      <c r="G200" s="35"/>
      <c r="H200" s="35"/>
      <c r="I200" s="35"/>
      <c r="J200" s="35"/>
      <c r="K200" s="35"/>
      <c r="L200" s="39"/>
      <c r="M200" s="204"/>
      <c r="N200" s="205"/>
      <c r="O200" s="78"/>
      <c r="P200" s="78"/>
      <c r="Q200" s="78"/>
      <c r="R200" s="78"/>
      <c r="S200" s="78"/>
      <c r="T200" s="79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T200" s="18" t="s">
        <v>116</v>
      </c>
      <c r="AU200" s="18" t="s">
        <v>75</v>
      </c>
    </row>
    <row r="201" s="2" customFormat="1" ht="24.15" customHeight="1">
      <c r="A201" s="33"/>
      <c r="B201" s="34"/>
      <c r="C201" s="190" t="s">
        <v>355</v>
      </c>
      <c r="D201" s="190" t="s">
        <v>109</v>
      </c>
      <c r="E201" s="191" t="s">
        <v>356</v>
      </c>
      <c r="F201" s="192" t="s">
        <v>357</v>
      </c>
      <c r="G201" s="193" t="s">
        <v>127</v>
      </c>
      <c r="H201" s="194">
        <v>4</v>
      </c>
      <c r="I201" s="195">
        <v>6020</v>
      </c>
      <c r="J201" s="195">
        <f>ROUND(I201*H201,2)</f>
        <v>24080</v>
      </c>
      <c r="K201" s="192" t="s">
        <v>113</v>
      </c>
      <c r="L201" s="39"/>
      <c r="M201" s="196" t="s">
        <v>17</v>
      </c>
      <c r="N201" s="197" t="s">
        <v>39</v>
      </c>
      <c r="O201" s="198">
        <v>0.26100000000000001</v>
      </c>
      <c r="P201" s="198">
        <f>O201*H201</f>
        <v>1.044</v>
      </c>
      <c r="Q201" s="198">
        <v>0.021760000000000002</v>
      </c>
      <c r="R201" s="198">
        <f>Q201*H201</f>
        <v>0.087040000000000006</v>
      </c>
      <c r="S201" s="198">
        <v>0</v>
      </c>
      <c r="T201" s="199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200" t="s">
        <v>128</v>
      </c>
      <c r="AT201" s="200" t="s">
        <v>109</v>
      </c>
      <c r="AU201" s="200" t="s">
        <v>75</v>
      </c>
      <c r="AY201" s="18" t="s">
        <v>105</v>
      </c>
      <c r="BE201" s="201">
        <f>IF(N201="základní",J201,0)</f>
        <v>24080</v>
      </c>
      <c r="BF201" s="201">
        <f>IF(N201="snížená",J201,0)</f>
        <v>0</v>
      </c>
      <c r="BG201" s="201">
        <f>IF(N201="zákl. přenesená",J201,0)</f>
        <v>0</v>
      </c>
      <c r="BH201" s="201">
        <f>IF(N201="sníž. přenesená",J201,0)</f>
        <v>0</v>
      </c>
      <c r="BI201" s="201">
        <f>IF(N201="nulová",J201,0)</f>
        <v>0</v>
      </c>
      <c r="BJ201" s="18" t="s">
        <v>73</v>
      </c>
      <c r="BK201" s="201">
        <f>ROUND(I201*H201,2)</f>
        <v>24080</v>
      </c>
      <c r="BL201" s="18" t="s">
        <v>128</v>
      </c>
      <c r="BM201" s="200" t="s">
        <v>358</v>
      </c>
    </row>
    <row r="202" s="2" customFormat="1">
      <c r="A202" s="33"/>
      <c r="B202" s="34"/>
      <c r="C202" s="35"/>
      <c r="D202" s="202" t="s">
        <v>116</v>
      </c>
      <c r="E202" s="35"/>
      <c r="F202" s="203" t="s">
        <v>359</v>
      </c>
      <c r="G202" s="35"/>
      <c r="H202" s="35"/>
      <c r="I202" s="35"/>
      <c r="J202" s="35"/>
      <c r="K202" s="35"/>
      <c r="L202" s="39"/>
      <c r="M202" s="204"/>
      <c r="N202" s="205"/>
      <c r="O202" s="78"/>
      <c r="P202" s="78"/>
      <c r="Q202" s="78"/>
      <c r="R202" s="78"/>
      <c r="S202" s="78"/>
      <c r="T202" s="79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8" t="s">
        <v>116</v>
      </c>
      <c r="AU202" s="18" t="s">
        <v>75</v>
      </c>
    </row>
    <row r="203" s="14" customFormat="1">
      <c r="A203" s="14"/>
      <c r="B203" s="217"/>
      <c r="C203" s="218"/>
      <c r="D203" s="208" t="s">
        <v>118</v>
      </c>
      <c r="E203" s="219" t="s">
        <v>17</v>
      </c>
      <c r="F203" s="220" t="s">
        <v>360</v>
      </c>
      <c r="G203" s="218"/>
      <c r="H203" s="219" t="s">
        <v>17</v>
      </c>
      <c r="I203" s="218"/>
      <c r="J203" s="218"/>
      <c r="K203" s="218"/>
      <c r="L203" s="221"/>
      <c r="M203" s="222"/>
      <c r="N203" s="223"/>
      <c r="O203" s="223"/>
      <c r="P203" s="223"/>
      <c r="Q203" s="223"/>
      <c r="R203" s="223"/>
      <c r="S203" s="223"/>
      <c r="T203" s="22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25" t="s">
        <v>118</v>
      </c>
      <c r="AU203" s="225" t="s">
        <v>75</v>
      </c>
      <c r="AV203" s="14" t="s">
        <v>73</v>
      </c>
      <c r="AW203" s="14" t="s">
        <v>30</v>
      </c>
      <c r="AX203" s="14" t="s">
        <v>68</v>
      </c>
      <c r="AY203" s="225" t="s">
        <v>105</v>
      </c>
    </row>
    <row r="204" s="13" customFormat="1">
      <c r="A204" s="13"/>
      <c r="B204" s="206"/>
      <c r="C204" s="207"/>
      <c r="D204" s="208" t="s">
        <v>118</v>
      </c>
      <c r="E204" s="209" t="s">
        <v>17</v>
      </c>
      <c r="F204" s="210" t="s">
        <v>73</v>
      </c>
      <c r="G204" s="207"/>
      <c r="H204" s="211">
        <v>1</v>
      </c>
      <c r="I204" s="207"/>
      <c r="J204" s="207"/>
      <c r="K204" s="207"/>
      <c r="L204" s="212"/>
      <c r="M204" s="213"/>
      <c r="N204" s="214"/>
      <c r="O204" s="214"/>
      <c r="P204" s="214"/>
      <c r="Q204" s="214"/>
      <c r="R204" s="214"/>
      <c r="S204" s="214"/>
      <c r="T204" s="21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16" t="s">
        <v>118</v>
      </c>
      <c r="AU204" s="216" t="s">
        <v>75</v>
      </c>
      <c r="AV204" s="13" t="s">
        <v>75</v>
      </c>
      <c r="AW204" s="13" t="s">
        <v>30</v>
      </c>
      <c r="AX204" s="13" t="s">
        <v>68</v>
      </c>
      <c r="AY204" s="216" t="s">
        <v>105</v>
      </c>
    </row>
    <row r="205" s="14" customFormat="1">
      <c r="A205" s="14"/>
      <c r="B205" s="217"/>
      <c r="C205" s="218"/>
      <c r="D205" s="208" t="s">
        <v>118</v>
      </c>
      <c r="E205" s="219" t="s">
        <v>17</v>
      </c>
      <c r="F205" s="220" t="s">
        <v>361</v>
      </c>
      <c r="G205" s="218"/>
      <c r="H205" s="219" t="s">
        <v>17</v>
      </c>
      <c r="I205" s="218"/>
      <c r="J205" s="218"/>
      <c r="K205" s="218"/>
      <c r="L205" s="221"/>
      <c r="M205" s="222"/>
      <c r="N205" s="223"/>
      <c r="O205" s="223"/>
      <c r="P205" s="223"/>
      <c r="Q205" s="223"/>
      <c r="R205" s="223"/>
      <c r="S205" s="223"/>
      <c r="T205" s="22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25" t="s">
        <v>118</v>
      </c>
      <c r="AU205" s="225" t="s">
        <v>75</v>
      </c>
      <c r="AV205" s="14" t="s">
        <v>73</v>
      </c>
      <c r="AW205" s="14" t="s">
        <v>30</v>
      </c>
      <c r="AX205" s="14" t="s">
        <v>68</v>
      </c>
      <c r="AY205" s="225" t="s">
        <v>105</v>
      </c>
    </row>
    <row r="206" s="13" customFormat="1">
      <c r="A206" s="13"/>
      <c r="B206" s="206"/>
      <c r="C206" s="207"/>
      <c r="D206" s="208" t="s">
        <v>118</v>
      </c>
      <c r="E206" s="209" t="s">
        <v>17</v>
      </c>
      <c r="F206" s="210" t="s">
        <v>265</v>
      </c>
      <c r="G206" s="207"/>
      <c r="H206" s="211">
        <v>3</v>
      </c>
      <c r="I206" s="207"/>
      <c r="J206" s="207"/>
      <c r="K206" s="207"/>
      <c r="L206" s="212"/>
      <c r="M206" s="213"/>
      <c r="N206" s="214"/>
      <c r="O206" s="214"/>
      <c r="P206" s="214"/>
      <c r="Q206" s="214"/>
      <c r="R206" s="214"/>
      <c r="S206" s="214"/>
      <c r="T206" s="21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16" t="s">
        <v>118</v>
      </c>
      <c r="AU206" s="216" t="s">
        <v>75</v>
      </c>
      <c r="AV206" s="13" t="s">
        <v>75</v>
      </c>
      <c r="AW206" s="13" t="s">
        <v>30</v>
      </c>
      <c r="AX206" s="13" t="s">
        <v>68</v>
      </c>
      <c r="AY206" s="216" t="s">
        <v>105</v>
      </c>
    </row>
    <row r="207" s="15" customFormat="1">
      <c r="A207" s="15"/>
      <c r="B207" s="226"/>
      <c r="C207" s="227"/>
      <c r="D207" s="208" t="s">
        <v>118</v>
      </c>
      <c r="E207" s="228" t="s">
        <v>17</v>
      </c>
      <c r="F207" s="229" t="s">
        <v>264</v>
      </c>
      <c r="G207" s="227"/>
      <c r="H207" s="230">
        <v>4</v>
      </c>
      <c r="I207" s="227"/>
      <c r="J207" s="227"/>
      <c r="K207" s="227"/>
      <c r="L207" s="231"/>
      <c r="M207" s="232"/>
      <c r="N207" s="233"/>
      <c r="O207" s="233"/>
      <c r="P207" s="233"/>
      <c r="Q207" s="233"/>
      <c r="R207" s="233"/>
      <c r="S207" s="233"/>
      <c r="T207" s="234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35" t="s">
        <v>118</v>
      </c>
      <c r="AU207" s="235" t="s">
        <v>75</v>
      </c>
      <c r="AV207" s="15" t="s">
        <v>114</v>
      </c>
      <c r="AW207" s="15" t="s">
        <v>30</v>
      </c>
      <c r="AX207" s="15" t="s">
        <v>73</v>
      </c>
      <c r="AY207" s="235" t="s">
        <v>105</v>
      </c>
    </row>
    <row r="208" s="2" customFormat="1" ht="24.15" customHeight="1">
      <c r="A208" s="33"/>
      <c r="B208" s="34"/>
      <c r="C208" s="190" t="s">
        <v>8</v>
      </c>
      <c r="D208" s="190" t="s">
        <v>109</v>
      </c>
      <c r="E208" s="191" t="s">
        <v>362</v>
      </c>
      <c r="F208" s="192" t="s">
        <v>363</v>
      </c>
      <c r="G208" s="193" t="s">
        <v>127</v>
      </c>
      <c r="H208" s="194">
        <v>3</v>
      </c>
      <c r="I208" s="195">
        <v>7800</v>
      </c>
      <c r="J208" s="195">
        <f>ROUND(I208*H208,2)</f>
        <v>23400</v>
      </c>
      <c r="K208" s="192" t="s">
        <v>17</v>
      </c>
      <c r="L208" s="39"/>
      <c r="M208" s="196" t="s">
        <v>17</v>
      </c>
      <c r="N208" s="197" t="s">
        <v>39</v>
      </c>
      <c r="O208" s="198">
        <v>0.26100000000000001</v>
      </c>
      <c r="P208" s="198">
        <f>O208*H208</f>
        <v>0.78300000000000003</v>
      </c>
      <c r="Q208" s="198">
        <v>0.021760000000000002</v>
      </c>
      <c r="R208" s="198">
        <f>Q208*H208</f>
        <v>0.065280000000000005</v>
      </c>
      <c r="S208" s="198">
        <v>0</v>
      </c>
      <c r="T208" s="199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200" t="s">
        <v>128</v>
      </c>
      <c r="AT208" s="200" t="s">
        <v>109</v>
      </c>
      <c r="AU208" s="200" t="s">
        <v>75</v>
      </c>
      <c r="AY208" s="18" t="s">
        <v>105</v>
      </c>
      <c r="BE208" s="201">
        <f>IF(N208="základní",J208,0)</f>
        <v>23400</v>
      </c>
      <c r="BF208" s="201">
        <f>IF(N208="snížená",J208,0)</f>
        <v>0</v>
      </c>
      <c r="BG208" s="201">
        <f>IF(N208="zákl. přenesená",J208,0)</f>
        <v>0</v>
      </c>
      <c r="BH208" s="201">
        <f>IF(N208="sníž. přenesená",J208,0)</f>
        <v>0</v>
      </c>
      <c r="BI208" s="201">
        <f>IF(N208="nulová",J208,0)</f>
        <v>0</v>
      </c>
      <c r="BJ208" s="18" t="s">
        <v>73</v>
      </c>
      <c r="BK208" s="201">
        <f>ROUND(I208*H208,2)</f>
        <v>23400</v>
      </c>
      <c r="BL208" s="18" t="s">
        <v>128</v>
      </c>
      <c r="BM208" s="200" t="s">
        <v>364</v>
      </c>
    </row>
    <row r="209" s="13" customFormat="1">
      <c r="A209" s="13"/>
      <c r="B209" s="206"/>
      <c r="C209" s="207"/>
      <c r="D209" s="208" t="s">
        <v>118</v>
      </c>
      <c r="E209" s="209" t="s">
        <v>17</v>
      </c>
      <c r="F209" s="210" t="s">
        <v>265</v>
      </c>
      <c r="G209" s="207"/>
      <c r="H209" s="211">
        <v>3</v>
      </c>
      <c r="I209" s="207"/>
      <c r="J209" s="207"/>
      <c r="K209" s="207"/>
      <c r="L209" s="212"/>
      <c r="M209" s="213"/>
      <c r="N209" s="214"/>
      <c r="O209" s="214"/>
      <c r="P209" s="214"/>
      <c r="Q209" s="214"/>
      <c r="R209" s="214"/>
      <c r="S209" s="214"/>
      <c r="T209" s="215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16" t="s">
        <v>118</v>
      </c>
      <c r="AU209" s="216" t="s">
        <v>75</v>
      </c>
      <c r="AV209" s="13" t="s">
        <v>75</v>
      </c>
      <c r="AW209" s="13" t="s">
        <v>30</v>
      </c>
      <c r="AX209" s="13" t="s">
        <v>73</v>
      </c>
      <c r="AY209" s="216" t="s">
        <v>105</v>
      </c>
    </row>
    <row r="210" s="14" customFormat="1">
      <c r="A210" s="14"/>
      <c r="B210" s="217"/>
      <c r="C210" s="218"/>
      <c r="D210" s="208" t="s">
        <v>118</v>
      </c>
      <c r="E210" s="219" t="s">
        <v>17</v>
      </c>
      <c r="F210" s="220" t="s">
        <v>360</v>
      </c>
      <c r="G210" s="218"/>
      <c r="H210" s="219" t="s">
        <v>17</v>
      </c>
      <c r="I210" s="218"/>
      <c r="J210" s="218"/>
      <c r="K210" s="218"/>
      <c r="L210" s="221"/>
      <c r="M210" s="222"/>
      <c r="N210" s="223"/>
      <c r="O210" s="223"/>
      <c r="P210" s="223"/>
      <c r="Q210" s="223"/>
      <c r="R210" s="223"/>
      <c r="S210" s="223"/>
      <c r="T210" s="22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25" t="s">
        <v>118</v>
      </c>
      <c r="AU210" s="225" t="s">
        <v>75</v>
      </c>
      <c r="AV210" s="14" t="s">
        <v>73</v>
      </c>
      <c r="AW210" s="14" t="s">
        <v>30</v>
      </c>
      <c r="AX210" s="14" t="s">
        <v>68</v>
      </c>
      <c r="AY210" s="225" t="s">
        <v>105</v>
      </c>
    </row>
    <row r="211" s="2" customFormat="1" ht="33" customHeight="1">
      <c r="A211" s="33"/>
      <c r="B211" s="34"/>
      <c r="C211" s="190" t="s">
        <v>128</v>
      </c>
      <c r="D211" s="190" t="s">
        <v>109</v>
      </c>
      <c r="E211" s="191" t="s">
        <v>365</v>
      </c>
      <c r="F211" s="192" t="s">
        <v>366</v>
      </c>
      <c r="G211" s="193" t="s">
        <v>127</v>
      </c>
      <c r="H211" s="194">
        <v>2</v>
      </c>
      <c r="I211" s="195">
        <v>8500</v>
      </c>
      <c r="J211" s="195">
        <f>ROUND(I211*H211,2)</f>
        <v>17000</v>
      </c>
      <c r="K211" s="192" t="s">
        <v>17</v>
      </c>
      <c r="L211" s="39"/>
      <c r="M211" s="196" t="s">
        <v>17</v>
      </c>
      <c r="N211" s="197" t="s">
        <v>39</v>
      </c>
      <c r="O211" s="198">
        <v>0.26100000000000001</v>
      </c>
      <c r="P211" s="198">
        <f>O211*H211</f>
        <v>0.52200000000000002</v>
      </c>
      <c r="Q211" s="198">
        <v>0.021760000000000002</v>
      </c>
      <c r="R211" s="198">
        <f>Q211*H211</f>
        <v>0.043520000000000003</v>
      </c>
      <c r="S211" s="198">
        <v>0</v>
      </c>
      <c r="T211" s="199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200" t="s">
        <v>128</v>
      </c>
      <c r="AT211" s="200" t="s">
        <v>109</v>
      </c>
      <c r="AU211" s="200" t="s">
        <v>75</v>
      </c>
      <c r="AY211" s="18" t="s">
        <v>105</v>
      </c>
      <c r="BE211" s="201">
        <f>IF(N211="základní",J211,0)</f>
        <v>17000</v>
      </c>
      <c r="BF211" s="201">
        <f>IF(N211="snížená",J211,0)</f>
        <v>0</v>
      </c>
      <c r="BG211" s="201">
        <f>IF(N211="zákl. přenesená",J211,0)</f>
        <v>0</v>
      </c>
      <c r="BH211" s="201">
        <f>IF(N211="sníž. přenesená",J211,0)</f>
        <v>0</v>
      </c>
      <c r="BI211" s="201">
        <f>IF(N211="nulová",J211,0)</f>
        <v>0</v>
      </c>
      <c r="BJ211" s="18" t="s">
        <v>73</v>
      </c>
      <c r="BK211" s="201">
        <f>ROUND(I211*H211,2)</f>
        <v>17000</v>
      </c>
      <c r="BL211" s="18" t="s">
        <v>128</v>
      </c>
      <c r="BM211" s="200" t="s">
        <v>367</v>
      </c>
    </row>
    <row r="212" s="13" customFormat="1">
      <c r="A212" s="13"/>
      <c r="B212" s="206"/>
      <c r="C212" s="207"/>
      <c r="D212" s="208" t="s">
        <v>118</v>
      </c>
      <c r="E212" s="209" t="s">
        <v>17</v>
      </c>
      <c r="F212" s="210" t="s">
        <v>368</v>
      </c>
      <c r="G212" s="207"/>
      <c r="H212" s="211">
        <v>2</v>
      </c>
      <c r="I212" s="207"/>
      <c r="J212" s="207"/>
      <c r="K212" s="207"/>
      <c r="L212" s="212"/>
      <c r="M212" s="213"/>
      <c r="N212" s="214"/>
      <c r="O212" s="214"/>
      <c r="P212" s="214"/>
      <c r="Q212" s="214"/>
      <c r="R212" s="214"/>
      <c r="S212" s="214"/>
      <c r="T212" s="21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16" t="s">
        <v>118</v>
      </c>
      <c r="AU212" s="216" t="s">
        <v>75</v>
      </c>
      <c r="AV212" s="13" t="s">
        <v>75</v>
      </c>
      <c r="AW212" s="13" t="s">
        <v>30</v>
      </c>
      <c r="AX212" s="13" t="s">
        <v>73</v>
      </c>
      <c r="AY212" s="216" t="s">
        <v>105</v>
      </c>
    </row>
    <row r="213" s="14" customFormat="1">
      <c r="A213" s="14"/>
      <c r="B213" s="217"/>
      <c r="C213" s="218"/>
      <c r="D213" s="208" t="s">
        <v>118</v>
      </c>
      <c r="E213" s="219" t="s">
        <v>17</v>
      </c>
      <c r="F213" s="220" t="s">
        <v>369</v>
      </c>
      <c r="G213" s="218"/>
      <c r="H213" s="219" t="s">
        <v>17</v>
      </c>
      <c r="I213" s="218"/>
      <c r="J213" s="218"/>
      <c r="K213" s="218"/>
      <c r="L213" s="221"/>
      <c r="M213" s="222"/>
      <c r="N213" s="223"/>
      <c r="O213" s="223"/>
      <c r="P213" s="223"/>
      <c r="Q213" s="223"/>
      <c r="R213" s="223"/>
      <c r="S213" s="223"/>
      <c r="T213" s="22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25" t="s">
        <v>118</v>
      </c>
      <c r="AU213" s="225" t="s">
        <v>75</v>
      </c>
      <c r="AV213" s="14" t="s">
        <v>73</v>
      </c>
      <c r="AW213" s="14" t="s">
        <v>30</v>
      </c>
      <c r="AX213" s="14" t="s">
        <v>68</v>
      </c>
      <c r="AY213" s="225" t="s">
        <v>105</v>
      </c>
    </row>
    <row r="214" s="2" customFormat="1" ht="33" customHeight="1">
      <c r="A214" s="33"/>
      <c r="B214" s="34"/>
      <c r="C214" s="190" t="s">
        <v>370</v>
      </c>
      <c r="D214" s="190" t="s">
        <v>109</v>
      </c>
      <c r="E214" s="191" t="s">
        <v>371</v>
      </c>
      <c r="F214" s="192" t="s">
        <v>372</v>
      </c>
      <c r="G214" s="193" t="s">
        <v>127</v>
      </c>
      <c r="H214" s="194">
        <v>1</v>
      </c>
      <c r="I214" s="195">
        <v>7750</v>
      </c>
      <c r="J214" s="195">
        <f>ROUND(I214*H214,2)</f>
        <v>7750</v>
      </c>
      <c r="K214" s="192" t="s">
        <v>17</v>
      </c>
      <c r="L214" s="39"/>
      <c r="M214" s="196" t="s">
        <v>17</v>
      </c>
      <c r="N214" s="197" t="s">
        <v>39</v>
      </c>
      <c r="O214" s="198">
        <v>0.26100000000000001</v>
      </c>
      <c r="P214" s="198">
        <f>O214*H214</f>
        <v>0.26100000000000001</v>
      </c>
      <c r="Q214" s="198">
        <v>0.021760000000000002</v>
      </c>
      <c r="R214" s="198">
        <f>Q214*H214</f>
        <v>0.021760000000000002</v>
      </c>
      <c r="S214" s="198">
        <v>0</v>
      </c>
      <c r="T214" s="199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200" t="s">
        <v>128</v>
      </c>
      <c r="AT214" s="200" t="s">
        <v>109</v>
      </c>
      <c r="AU214" s="200" t="s">
        <v>75</v>
      </c>
      <c r="AY214" s="18" t="s">
        <v>105</v>
      </c>
      <c r="BE214" s="201">
        <f>IF(N214="základní",J214,0)</f>
        <v>7750</v>
      </c>
      <c r="BF214" s="201">
        <f>IF(N214="snížená",J214,0)</f>
        <v>0</v>
      </c>
      <c r="BG214" s="201">
        <f>IF(N214="zákl. přenesená",J214,0)</f>
        <v>0</v>
      </c>
      <c r="BH214" s="201">
        <f>IF(N214="sníž. přenesená",J214,0)</f>
        <v>0</v>
      </c>
      <c r="BI214" s="201">
        <f>IF(N214="nulová",J214,0)</f>
        <v>0</v>
      </c>
      <c r="BJ214" s="18" t="s">
        <v>73</v>
      </c>
      <c r="BK214" s="201">
        <f>ROUND(I214*H214,2)</f>
        <v>7750</v>
      </c>
      <c r="BL214" s="18" t="s">
        <v>128</v>
      </c>
      <c r="BM214" s="200" t="s">
        <v>373</v>
      </c>
    </row>
    <row r="215" s="13" customFormat="1">
      <c r="A215" s="13"/>
      <c r="B215" s="206"/>
      <c r="C215" s="207"/>
      <c r="D215" s="208" t="s">
        <v>118</v>
      </c>
      <c r="E215" s="209" t="s">
        <v>17</v>
      </c>
      <c r="F215" s="210" t="s">
        <v>73</v>
      </c>
      <c r="G215" s="207"/>
      <c r="H215" s="211">
        <v>1</v>
      </c>
      <c r="I215" s="207"/>
      <c r="J215" s="207"/>
      <c r="K215" s="207"/>
      <c r="L215" s="212"/>
      <c r="M215" s="213"/>
      <c r="N215" s="214"/>
      <c r="O215" s="214"/>
      <c r="P215" s="214"/>
      <c r="Q215" s="214"/>
      <c r="R215" s="214"/>
      <c r="S215" s="214"/>
      <c r="T215" s="215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16" t="s">
        <v>118</v>
      </c>
      <c r="AU215" s="216" t="s">
        <v>75</v>
      </c>
      <c r="AV215" s="13" t="s">
        <v>75</v>
      </c>
      <c r="AW215" s="13" t="s">
        <v>30</v>
      </c>
      <c r="AX215" s="13" t="s">
        <v>73</v>
      </c>
      <c r="AY215" s="216" t="s">
        <v>105</v>
      </c>
    </row>
    <row r="216" s="14" customFormat="1">
      <c r="A216" s="14"/>
      <c r="B216" s="217"/>
      <c r="C216" s="218"/>
      <c r="D216" s="208" t="s">
        <v>118</v>
      </c>
      <c r="E216" s="219" t="s">
        <v>17</v>
      </c>
      <c r="F216" s="220" t="s">
        <v>374</v>
      </c>
      <c r="G216" s="218"/>
      <c r="H216" s="219" t="s">
        <v>17</v>
      </c>
      <c r="I216" s="218"/>
      <c r="J216" s="218"/>
      <c r="K216" s="218"/>
      <c r="L216" s="221"/>
      <c r="M216" s="222"/>
      <c r="N216" s="223"/>
      <c r="O216" s="223"/>
      <c r="P216" s="223"/>
      <c r="Q216" s="223"/>
      <c r="R216" s="223"/>
      <c r="S216" s="223"/>
      <c r="T216" s="22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25" t="s">
        <v>118</v>
      </c>
      <c r="AU216" s="225" t="s">
        <v>75</v>
      </c>
      <c r="AV216" s="14" t="s">
        <v>73</v>
      </c>
      <c r="AW216" s="14" t="s">
        <v>30</v>
      </c>
      <c r="AX216" s="14" t="s">
        <v>68</v>
      </c>
      <c r="AY216" s="225" t="s">
        <v>105</v>
      </c>
    </row>
    <row r="217" s="2" customFormat="1" ht="24.15" customHeight="1">
      <c r="A217" s="33"/>
      <c r="B217" s="34"/>
      <c r="C217" s="190" t="s">
        <v>375</v>
      </c>
      <c r="D217" s="190" t="s">
        <v>109</v>
      </c>
      <c r="E217" s="191" t="s">
        <v>376</v>
      </c>
      <c r="F217" s="192" t="s">
        <v>377</v>
      </c>
      <c r="G217" s="193" t="s">
        <v>127</v>
      </c>
      <c r="H217" s="194">
        <v>2</v>
      </c>
      <c r="I217" s="195">
        <v>7520</v>
      </c>
      <c r="J217" s="195">
        <f>ROUND(I217*H217,2)</f>
        <v>15040</v>
      </c>
      <c r="K217" s="192" t="s">
        <v>113</v>
      </c>
      <c r="L217" s="39"/>
      <c r="M217" s="196" t="s">
        <v>17</v>
      </c>
      <c r="N217" s="197" t="s">
        <v>39</v>
      </c>
      <c r="O217" s="198">
        <v>0.29999999999999999</v>
      </c>
      <c r="P217" s="198">
        <f>O217*H217</f>
        <v>0.59999999999999998</v>
      </c>
      <c r="Q217" s="198">
        <v>0.034799999999999998</v>
      </c>
      <c r="R217" s="198">
        <f>Q217*H217</f>
        <v>0.069599999999999995</v>
      </c>
      <c r="S217" s="198">
        <v>0</v>
      </c>
      <c r="T217" s="199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200" t="s">
        <v>128</v>
      </c>
      <c r="AT217" s="200" t="s">
        <v>109</v>
      </c>
      <c r="AU217" s="200" t="s">
        <v>75</v>
      </c>
      <c r="AY217" s="18" t="s">
        <v>105</v>
      </c>
      <c r="BE217" s="201">
        <f>IF(N217="základní",J217,0)</f>
        <v>15040</v>
      </c>
      <c r="BF217" s="201">
        <f>IF(N217="snížená",J217,0)</f>
        <v>0</v>
      </c>
      <c r="BG217" s="201">
        <f>IF(N217="zákl. přenesená",J217,0)</f>
        <v>0</v>
      </c>
      <c r="BH217" s="201">
        <f>IF(N217="sníž. přenesená",J217,0)</f>
        <v>0</v>
      </c>
      <c r="BI217" s="201">
        <f>IF(N217="nulová",J217,0)</f>
        <v>0</v>
      </c>
      <c r="BJ217" s="18" t="s">
        <v>73</v>
      </c>
      <c r="BK217" s="201">
        <f>ROUND(I217*H217,2)</f>
        <v>15040</v>
      </c>
      <c r="BL217" s="18" t="s">
        <v>128</v>
      </c>
      <c r="BM217" s="200" t="s">
        <v>378</v>
      </c>
    </row>
    <row r="218" s="2" customFormat="1">
      <c r="A218" s="33"/>
      <c r="B218" s="34"/>
      <c r="C218" s="35"/>
      <c r="D218" s="202" t="s">
        <v>116</v>
      </c>
      <c r="E218" s="35"/>
      <c r="F218" s="203" t="s">
        <v>379</v>
      </c>
      <c r="G218" s="35"/>
      <c r="H218" s="35"/>
      <c r="I218" s="35"/>
      <c r="J218" s="35"/>
      <c r="K218" s="35"/>
      <c r="L218" s="39"/>
      <c r="M218" s="204"/>
      <c r="N218" s="205"/>
      <c r="O218" s="78"/>
      <c r="P218" s="78"/>
      <c r="Q218" s="78"/>
      <c r="R218" s="78"/>
      <c r="S218" s="78"/>
      <c r="T218" s="79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T218" s="18" t="s">
        <v>116</v>
      </c>
      <c r="AU218" s="18" t="s">
        <v>75</v>
      </c>
    </row>
    <row r="219" s="14" customFormat="1">
      <c r="A219" s="14"/>
      <c r="B219" s="217"/>
      <c r="C219" s="218"/>
      <c r="D219" s="208" t="s">
        <v>118</v>
      </c>
      <c r="E219" s="219" t="s">
        <v>17</v>
      </c>
      <c r="F219" s="220" t="s">
        <v>360</v>
      </c>
      <c r="G219" s="218"/>
      <c r="H219" s="219" t="s">
        <v>17</v>
      </c>
      <c r="I219" s="218"/>
      <c r="J219" s="218"/>
      <c r="K219" s="218"/>
      <c r="L219" s="221"/>
      <c r="M219" s="222"/>
      <c r="N219" s="223"/>
      <c r="O219" s="223"/>
      <c r="P219" s="223"/>
      <c r="Q219" s="223"/>
      <c r="R219" s="223"/>
      <c r="S219" s="223"/>
      <c r="T219" s="22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25" t="s">
        <v>118</v>
      </c>
      <c r="AU219" s="225" t="s">
        <v>75</v>
      </c>
      <c r="AV219" s="14" t="s">
        <v>73</v>
      </c>
      <c r="AW219" s="14" t="s">
        <v>30</v>
      </c>
      <c r="AX219" s="14" t="s">
        <v>68</v>
      </c>
      <c r="AY219" s="225" t="s">
        <v>105</v>
      </c>
    </row>
    <row r="220" s="13" customFormat="1">
      <c r="A220" s="13"/>
      <c r="B220" s="206"/>
      <c r="C220" s="207"/>
      <c r="D220" s="208" t="s">
        <v>118</v>
      </c>
      <c r="E220" s="209" t="s">
        <v>17</v>
      </c>
      <c r="F220" s="210" t="s">
        <v>75</v>
      </c>
      <c r="G220" s="207"/>
      <c r="H220" s="211">
        <v>2</v>
      </c>
      <c r="I220" s="207"/>
      <c r="J220" s="207"/>
      <c r="K220" s="207"/>
      <c r="L220" s="212"/>
      <c r="M220" s="213"/>
      <c r="N220" s="214"/>
      <c r="O220" s="214"/>
      <c r="P220" s="214"/>
      <c r="Q220" s="214"/>
      <c r="R220" s="214"/>
      <c r="S220" s="214"/>
      <c r="T220" s="215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16" t="s">
        <v>118</v>
      </c>
      <c r="AU220" s="216" t="s">
        <v>75</v>
      </c>
      <c r="AV220" s="13" t="s">
        <v>75</v>
      </c>
      <c r="AW220" s="13" t="s">
        <v>30</v>
      </c>
      <c r="AX220" s="13" t="s">
        <v>73</v>
      </c>
      <c r="AY220" s="216" t="s">
        <v>105</v>
      </c>
    </row>
    <row r="221" s="2" customFormat="1" ht="16.5" customHeight="1">
      <c r="A221" s="33"/>
      <c r="B221" s="34"/>
      <c r="C221" s="190" t="s">
        <v>380</v>
      </c>
      <c r="D221" s="190" t="s">
        <v>109</v>
      </c>
      <c r="E221" s="191" t="s">
        <v>381</v>
      </c>
      <c r="F221" s="192" t="s">
        <v>382</v>
      </c>
      <c r="G221" s="193" t="s">
        <v>127</v>
      </c>
      <c r="H221" s="194">
        <v>19</v>
      </c>
      <c r="I221" s="195">
        <v>30.600000000000001</v>
      </c>
      <c r="J221" s="195">
        <f>ROUND(I221*H221,2)</f>
        <v>581.39999999999998</v>
      </c>
      <c r="K221" s="192" t="s">
        <v>113</v>
      </c>
      <c r="L221" s="39"/>
      <c r="M221" s="196" t="s">
        <v>17</v>
      </c>
      <c r="N221" s="197" t="s">
        <v>39</v>
      </c>
      <c r="O221" s="198">
        <v>0.062</v>
      </c>
      <c r="P221" s="198">
        <f>O221*H221</f>
        <v>1.1779999999999999</v>
      </c>
      <c r="Q221" s="198">
        <v>0</v>
      </c>
      <c r="R221" s="198">
        <f>Q221*H221</f>
        <v>0</v>
      </c>
      <c r="S221" s="198">
        <v>0</v>
      </c>
      <c r="T221" s="199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200" t="s">
        <v>128</v>
      </c>
      <c r="AT221" s="200" t="s">
        <v>109</v>
      </c>
      <c r="AU221" s="200" t="s">
        <v>75</v>
      </c>
      <c r="AY221" s="18" t="s">
        <v>105</v>
      </c>
      <c r="BE221" s="201">
        <f>IF(N221="základní",J221,0)</f>
        <v>581.39999999999998</v>
      </c>
      <c r="BF221" s="201">
        <f>IF(N221="snížená",J221,0)</f>
        <v>0</v>
      </c>
      <c r="BG221" s="201">
        <f>IF(N221="zákl. přenesená",J221,0)</f>
        <v>0</v>
      </c>
      <c r="BH221" s="201">
        <f>IF(N221="sníž. přenesená",J221,0)</f>
        <v>0</v>
      </c>
      <c r="BI221" s="201">
        <f>IF(N221="nulová",J221,0)</f>
        <v>0</v>
      </c>
      <c r="BJ221" s="18" t="s">
        <v>73</v>
      </c>
      <c r="BK221" s="201">
        <f>ROUND(I221*H221,2)</f>
        <v>581.39999999999998</v>
      </c>
      <c r="BL221" s="18" t="s">
        <v>128</v>
      </c>
      <c r="BM221" s="200" t="s">
        <v>383</v>
      </c>
    </row>
    <row r="222" s="2" customFormat="1">
      <c r="A222" s="33"/>
      <c r="B222" s="34"/>
      <c r="C222" s="35"/>
      <c r="D222" s="202" t="s">
        <v>116</v>
      </c>
      <c r="E222" s="35"/>
      <c r="F222" s="203" t="s">
        <v>384</v>
      </c>
      <c r="G222" s="35"/>
      <c r="H222" s="35"/>
      <c r="I222" s="35"/>
      <c r="J222" s="35"/>
      <c r="K222" s="35"/>
      <c r="L222" s="39"/>
      <c r="M222" s="204"/>
      <c r="N222" s="205"/>
      <c r="O222" s="78"/>
      <c r="P222" s="78"/>
      <c r="Q222" s="78"/>
      <c r="R222" s="78"/>
      <c r="S222" s="78"/>
      <c r="T222" s="79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T222" s="18" t="s">
        <v>116</v>
      </c>
      <c r="AU222" s="18" t="s">
        <v>75</v>
      </c>
    </row>
    <row r="223" s="2" customFormat="1" ht="24.15" customHeight="1">
      <c r="A223" s="33"/>
      <c r="B223" s="34"/>
      <c r="C223" s="190" t="s">
        <v>385</v>
      </c>
      <c r="D223" s="190" t="s">
        <v>109</v>
      </c>
      <c r="E223" s="191" t="s">
        <v>386</v>
      </c>
      <c r="F223" s="192" t="s">
        <v>387</v>
      </c>
      <c r="G223" s="193" t="s">
        <v>388</v>
      </c>
      <c r="H223" s="194">
        <v>248.69999999999999</v>
      </c>
      <c r="I223" s="195">
        <v>15.300000000000001</v>
      </c>
      <c r="J223" s="195">
        <f>ROUND(I223*H223,2)</f>
        <v>3805.1100000000001</v>
      </c>
      <c r="K223" s="192" t="s">
        <v>113</v>
      </c>
      <c r="L223" s="39"/>
      <c r="M223" s="196" t="s">
        <v>17</v>
      </c>
      <c r="N223" s="197" t="s">
        <v>39</v>
      </c>
      <c r="O223" s="198">
        <v>0.031</v>
      </c>
      <c r="P223" s="198">
        <f>O223*H223</f>
        <v>7.7096999999999998</v>
      </c>
      <c r="Q223" s="198">
        <v>0</v>
      </c>
      <c r="R223" s="198">
        <f>Q223*H223</f>
        <v>0</v>
      </c>
      <c r="S223" s="198">
        <v>0</v>
      </c>
      <c r="T223" s="199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200" t="s">
        <v>128</v>
      </c>
      <c r="AT223" s="200" t="s">
        <v>109</v>
      </c>
      <c r="AU223" s="200" t="s">
        <v>75</v>
      </c>
      <c r="AY223" s="18" t="s">
        <v>105</v>
      </c>
      <c r="BE223" s="201">
        <f>IF(N223="základní",J223,0)</f>
        <v>3805.1100000000001</v>
      </c>
      <c r="BF223" s="201">
        <f>IF(N223="snížená",J223,0)</f>
        <v>0</v>
      </c>
      <c r="BG223" s="201">
        <f>IF(N223="zákl. přenesená",J223,0)</f>
        <v>0</v>
      </c>
      <c r="BH223" s="201">
        <f>IF(N223="sníž. přenesená",J223,0)</f>
        <v>0</v>
      </c>
      <c r="BI223" s="201">
        <f>IF(N223="nulová",J223,0)</f>
        <v>0</v>
      </c>
      <c r="BJ223" s="18" t="s">
        <v>73</v>
      </c>
      <c r="BK223" s="201">
        <f>ROUND(I223*H223,2)</f>
        <v>3805.1100000000001</v>
      </c>
      <c r="BL223" s="18" t="s">
        <v>128</v>
      </c>
      <c r="BM223" s="200" t="s">
        <v>389</v>
      </c>
    </row>
    <row r="224" s="2" customFormat="1">
      <c r="A224" s="33"/>
      <c r="B224" s="34"/>
      <c r="C224" s="35"/>
      <c r="D224" s="202" t="s">
        <v>116</v>
      </c>
      <c r="E224" s="35"/>
      <c r="F224" s="203" t="s">
        <v>390</v>
      </c>
      <c r="G224" s="35"/>
      <c r="H224" s="35"/>
      <c r="I224" s="35"/>
      <c r="J224" s="35"/>
      <c r="K224" s="35"/>
      <c r="L224" s="39"/>
      <c r="M224" s="204"/>
      <c r="N224" s="205"/>
      <c r="O224" s="78"/>
      <c r="P224" s="78"/>
      <c r="Q224" s="78"/>
      <c r="R224" s="78"/>
      <c r="S224" s="78"/>
      <c r="T224" s="79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T224" s="18" t="s">
        <v>116</v>
      </c>
      <c r="AU224" s="18" t="s">
        <v>75</v>
      </c>
    </row>
    <row r="225" s="13" customFormat="1">
      <c r="A225" s="13"/>
      <c r="B225" s="206"/>
      <c r="C225" s="207"/>
      <c r="D225" s="208" t="s">
        <v>118</v>
      </c>
      <c r="E225" s="209" t="s">
        <v>17</v>
      </c>
      <c r="F225" s="210" t="s">
        <v>391</v>
      </c>
      <c r="G225" s="207"/>
      <c r="H225" s="211">
        <v>157.5</v>
      </c>
      <c r="I225" s="207"/>
      <c r="J225" s="207"/>
      <c r="K225" s="207"/>
      <c r="L225" s="212"/>
      <c r="M225" s="213"/>
      <c r="N225" s="214"/>
      <c r="O225" s="214"/>
      <c r="P225" s="214"/>
      <c r="Q225" s="214"/>
      <c r="R225" s="214"/>
      <c r="S225" s="214"/>
      <c r="T225" s="215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16" t="s">
        <v>118</v>
      </c>
      <c r="AU225" s="216" t="s">
        <v>75</v>
      </c>
      <c r="AV225" s="13" t="s">
        <v>75</v>
      </c>
      <c r="AW225" s="13" t="s">
        <v>30</v>
      </c>
      <c r="AX225" s="13" t="s">
        <v>68</v>
      </c>
      <c r="AY225" s="216" t="s">
        <v>105</v>
      </c>
    </row>
    <row r="226" s="13" customFormat="1">
      <c r="A226" s="13"/>
      <c r="B226" s="206"/>
      <c r="C226" s="207"/>
      <c r="D226" s="208" t="s">
        <v>118</v>
      </c>
      <c r="E226" s="209" t="s">
        <v>17</v>
      </c>
      <c r="F226" s="210" t="s">
        <v>392</v>
      </c>
      <c r="G226" s="207"/>
      <c r="H226" s="211">
        <v>91.200000000000003</v>
      </c>
      <c r="I226" s="207"/>
      <c r="J226" s="207"/>
      <c r="K226" s="207"/>
      <c r="L226" s="212"/>
      <c r="M226" s="213"/>
      <c r="N226" s="214"/>
      <c r="O226" s="214"/>
      <c r="P226" s="214"/>
      <c r="Q226" s="214"/>
      <c r="R226" s="214"/>
      <c r="S226" s="214"/>
      <c r="T226" s="215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16" t="s">
        <v>118</v>
      </c>
      <c r="AU226" s="216" t="s">
        <v>75</v>
      </c>
      <c r="AV226" s="13" t="s">
        <v>75</v>
      </c>
      <c r="AW226" s="13" t="s">
        <v>30</v>
      </c>
      <c r="AX226" s="13" t="s">
        <v>68</v>
      </c>
      <c r="AY226" s="216" t="s">
        <v>105</v>
      </c>
    </row>
    <row r="227" s="15" customFormat="1">
      <c r="A227" s="15"/>
      <c r="B227" s="226"/>
      <c r="C227" s="227"/>
      <c r="D227" s="208" t="s">
        <v>118</v>
      </c>
      <c r="E227" s="228" t="s">
        <v>17</v>
      </c>
      <c r="F227" s="229" t="s">
        <v>264</v>
      </c>
      <c r="G227" s="227"/>
      <c r="H227" s="230">
        <v>248.69999999999999</v>
      </c>
      <c r="I227" s="227"/>
      <c r="J227" s="227"/>
      <c r="K227" s="227"/>
      <c r="L227" s="231"/>
      <c r="M227" s="232"/>
      <c r="N227" s="233"/>
      <c r="O227" s="233"/>
      <c r="P227" s="233"/>
      <c r="Q227" s="233"/>
      <c r="R227" s="233"/>
      <c r="S227" s="233"/>
      <c r="T227" s="234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35" t="s">
        <v>118</v>
      </c>
      <c r="AU227" s="235" t="s">
        <v>75</v>
      </c>
      <c r="AV227" s="15" t="s">
        <v>114</v>
      </c>
      <c r="AW227" s="15" t="s">
        <v>30</v>
      </c>
      <c r="AX227" s="15" t="s">
        <v>73</v>
      </c>
      <c r="AY227" s="235" t="s">
        <v>105</v>
      </c>
    </row>
    <row r="228" s="2" customFormat="1" ht="24.15" customHeight="1">
      <c r="A228" s="33"/>
      <c r="B228" s="34"/>
      <c r="C228" s="190" t="s">
        <v>393</v>
      </c>
      <c r="D228" s="190" t="s">
        <v>109</v>
      </c>
      <c r="E228" s="191" t="s">
        <v>394</v>
      </c>
      <c r="F228" s="192" t="s">
        <v>395</v>
      </c>
      <c r="G228" s="193" t="s">
        <v>136</v>
      </c>
      <c r="H228" s="194">
        <v>7</v>
      </c>
      <c r="I228" s="195">
        <v>20100</v>
      </c>
      <c r="J228" s="195">
        <f>ROUND(I228*H228,2)</f>
        <v>140700</v>
      </c>
      <c r="K228" s="192" t="s">
        <v>113</v>
      </c>
      <c r="L228" s="39"/>
      <c r="M228" s="196" t="s">
        <v>17</v>
      </c>
      <c r="N228" s="197" t="s">
        <v>39</v>
      </c>
      <c r="O228" s="198">
        <v>0.36199999999999999</v>
      </c>
      <c r="P228" s="198">
        <f>O228*H228</f>
        <v>2.5339999999999998</v>
      </c>
      <c r="Q228" s="198">
        <v>0.033799999999999997</v>
      </c>
      <c r="R228" s="198">
        <f>Q228*H228</f>
        <v>0.23659999999999998</v>
      </c>
      <c r="S228" s="198">
        <v>0</v>
      </c>
      <c r="T228" s="199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200" t="s">
        <v>128</v>
      </c>
      <c r="AT228" s="200" t="s">
        <v>109</v>
      </c>
      <c r="AU228" s="200" t="s">
        <v>75</v>
      </c>
      <c r="AY228" s="18" t="s">
        <v>105</v>
      </c>
      <c r="BE228" s="201">
        <f>IF(N228="základní",J228,0)</f>
        <v>140700</v>
      </c>
      <c r="BF228" s="201">
        <f>IF(N228="snížená",J228,0)</f>
        <v>0</v>
      </c>
      <c r="BG228" s="201">
        <f>IF(N228="zákl. přenesená",J228,0)</f>
        <v>0</v>
      </c>
      <c r="BH228" s="201">
        <f>IF(N228="sníž. přenesená",J228,0)</f>
        <v>0</v>
      </c>
      <c r="BI228" s="201">
        <f>IF(N228="nulová",J228,0)</f>
        <v>0</v>
      </c>
      <c r="BJ228" s="18" t="s">
        <v>73</v>
      </c>
      <c r="BK228" s="201">
        <f>ROUND(I228*H228,2)</f>
        <v>140700</v>
      </c>
      <c r="BL228" s="18" t="s">
        <v>128</v>
      </c>
      <c r="BM228" s="200" t="s">
        <v>396</v>
      </c>
    </row>
    <row r="229" s="2" customFormat="1">
      <c r="A229" s="33"/>
      <c r="B229" s="34"/>
      <c r="C229" s="35"/>
      <c r="D229" s="202" t="s">
        <v>116</v>
      </c>
      <c r="E229" s="35"/>
      <c r="F229" s="203" t="s">
        <v>397</v>
      </c>
      <c r="G229" s="35"/>
      <c r="H229" s="35"/>
      <c r="I229" s="35"/>
      <c r="J229" s="35"/>
      <c r="K229" s="35"/>
      <c r="L229" s="39"/>
      <c r="M229" s="204"/>
      <c r="N229" s="205"/>
      <c r="O229" s="78"/>
      <c r="P229" s="78"/>
      <c r="Q229" s="78"/>
      <c r="R229" s="78"/>
      <c r="S229" s="78"/>
      <c r="T229" s="79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T229" s="18" t="s">
        <v>116</v>
      </c>
      <c r="AU229" s="18" t="s">
        <v>75</v>
      </c>
    </row>
    <row r="230" s="2" customFormat="1" ht="16.5" customHeight="1">
      <c r="A230" s="33"/>
      <c r="B230" s="34"/>
      <c r="C230" s="190" t="s">
        <v>398</v>
      </c>
      <c r="D230" s="190" t="s">
        <v>109</v>
      </c>
      <c r="E230" s="191" t="s">
        <v>399</v>
      </c>
      <c r="F230" s="192" t="s">
        <v>400</v>
      </c>
      <c r="G230" s="193" t="s">
        <v>388</v>
      </c>
      <c r="H230" s="194">
        <v>157.5</v>
      </c>
      <c r="I230" s="195">
        <v>25.699999999999999</v>
      </c>
      <c r="J230" s="195">
        <f>ROUND(I230*H230,2)</f>
        <v>4047.75</v>
      </c>
      <c r="K230" s="192" t="s">
        <v>113</v>
      </c>
      <c r="L230" s="39"/>
      <c r="M230" s="196" t="s">
        <v>17</v>
      </c>
      <c r="N230" s="197" t="s">
        <v>39</v>
      </c>
      <c r="O230" s="198">
        <v>0.051999999999999998</v>
      </c>
      <c r="P230" s="198">
        <f>O230*H230</f>
        <v>8.1899999999999995</v>
      </c>
      <c r="Q230" s="198">
        <v>0</v>
      </c>
      <c r="R230" s="198">
        <f>Q230*H230</f>
        <v>0</v>
      </c>
      <c r="S230" s="198">
        <v>0</v>
      </c>
      <c r="T230" s="199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200" t="s">
        <v>128</v>
      </c>
      <c r="AT230" s="200" t="s">
        <v>109</v>
      </c>
      <c r="AU230" s="200" t="s">
        <v>75</v>
      </c>
      <c r="AY230" s="18" t="s">
        <v>105</v>
      </c>
      <c r="BE230" s="201">
        <f>IF(N230="základní",J230,0)</f>
        <v>4047.75</v>
      </c>
      <c r="BF230" s="201">
        <f>IF(N230="snížená",J230,0)</f>
        <v>0</v>
      </c>
      <c r="BG230" s="201">
        <f>IF(N230="zákl. přenesená",J230,0)</f>
        <v>0</v>
      </c>
      <c r="BH230" s="201">
        <f>IF(N230="sníž. přenesená",J230,0)</f>
        <v>0</v>
      </c>
      <c r="BI230" s="201">
        <f>IF(N230="nulová",J230,0)</f>
        <v>0</v>
      </c>
      <c r="BJ230" s="18" t="s">
        <v>73</v>
      </c>
      <c r="BK230" s="201">
        <f>ROUND(I230*H230,2)</f>
        <v>4047.75</v>
      </c>
      <c r="BL230" s="18" t="s">
        <v>128</v>
      </c>
      <c r="BM230" s="200" t="s">
        <v>401</v>
      </c>
    </row>
    <row r="231" s="2" customFormat="1">
      <c r="A231" s="33"/>
      <c r="B231" s="34"/>
      <c r="C231" s="35"/>
      <c r="D231" s="202" t="s">
        <v>116</v>
      </c>
      <c r="E231" s="35"/>
      <c r="F231" s="203" t="s">
        <v>402</v>
      </c>
      <c r="G231" s="35"/>
      <c r="H231" s="35"/>
      <c r="I231" s="35"/>
      <c r="J231" s="35"/>
      <c r="K231" s="35"/>
      <c r="L231" s="39"/>
      <c r="M231" s="204"/>
      <c r="N231" s="205"/>
      <c r="O231" s="78"/>
      <c r="P231" s="78"/>
      <c r="Q231" s="78"/>
      <c r="R231" s="78"/>
      <c r="S231" s="78"/>
      <c r="T231" s="79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T231" s="18" t="s">
        <v>116</v>
      </c>
      <c r="AU231" s="18" t="s">
        <v>75</v>
      </c>
    </row>
    <row r="232" s="14" customFormat="1">
      <c r="A232" s="14"/>
      <c r="B232" s="217"/>
      <c r="C232" s="218"/>
      <c r="D232" s="208" t="s">
        <v>118</v>
      </c>
      <c r="E232" s="219" t="s">
        <v>17</v>
      </c>
      <c r="F232" s="220" t="s">
        <v>403</v>
      </c>
      <c r="G232" s="218"/>
      <c r="H232" s="219" t="s">
        <v>17</v>
      </c>
      <c r="I232" s="218"/>
      <c r="J232" s="218"/>
      <c r="K232" s="218"/>
      <c r="L232" s="221"/>
      <c r="M232" s="222"/>
      <c r="N232" s="223"/>
      <c r="O232" s="223"/>
      <c r="P232" s="223"/>
      <c r="Q232" s="223"/>
      <c r="R232" s="223"/>
      <c r="S232" s="223"/>
      <c r="T232" s="22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25" t="s">
        <v>118</v>
      </c>
      <c r="AU232" s="225" t="s">
        <v>75</v>
      </c>
      <c r="AV232" s="14" t="s">
        <v>73</v>
      </c>
      <c r="AW232" s="14" t="s">
        <v>30</v>
      </c>
      <c r="AX232" s="14" t="s">
        <v>68</v>
      </c>
      <c r="AY232" s="225" t="s">
        <v>105</v>
      </c>
    </row>
    <row r="233" s="13" customFormat="1">
      <c r="A233" s="13"/>
      <c r="B233" s="206"/>
      <c r="C233" s="207"/>
      <c r="D233" s="208" t="s">
        <v>118</v>
      </c>
      <c r="E233" s="209" t="s">
        <v>17</v>
      </c>
      <c r="F233" s="210" t="s">
        <v>404</v>
      </c>
      <c r="G233" s="207"/>
      <c r="H233" s="211">
        <v>157.5</v>
      </c>
      <c r="I233" s="207"/>
      <c r="J233" s="207"/>
      <c r="K233" s="207"/>
      <c r="L233" s="212"/>
      <c r="M233" s="213"/>
      <c r="N233" s="214"/>
      <c r="O233" s="214"/>
      <c r="P233" s="214"/>
      <c r="Q233" s="214"/>
      <c r="R233" s="214"/>
      <c r="S233" s="214"/>
      <c r="T233" s="215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16" t="s">
        <v>118</v>
      </c>
      <c r="AU233" s="216" t="s">
        <v>75</v>
      </c>
      <c r="AV233" s="13" t="s">
        <v>75</v>
      </c>
      <c r="AW233" s="13" t="s">
        <v>30</v>
      </c>
      <c r="AX233" s="13" t="s">
        <v>73</v>
      </c>
      <c r="AY233" s="216" t="s">
        <v>105</v>
      </c>
    </row>
    <row r="234" s="2" customFormat="1" ht="24.15" customHeight="1">
      <c r="A234" s="33"/>
      <c r="B234" s="34"/>
      <c r="C234" s="190" t="s">
        <v>106</v>
      </c>
      <c r="D234" s="190" t="s">
        <v>109</v>
      </c>
      <c r="E234" s="191" t="s">
        <v>405</v>
      </c>
      <c r="F234" s="192" t="s">
        <v>406</v>
      </c>
      <c r="G234" s="193" t="s">
        <v>308</v>
      </c>
      <c r="H234" s="194">
        <v>0.52400000000000002</v>
      </c>
      <c r="I234" s="195">
        <v>1350</v>
      </c>
      <c r="J234" s="195">
        <f>ROUND(I234*H234,2)</f>
        <v>707.39999999999998</v>
      </c>
      <c r="K234" s="192" t="s">
        <v>113</v>
      </c>
      <c r="L234" s="39"/>
      <c r="M234" s="196" t="s">
        <v>17</v>
      </c>
      <c r="N234" s="197" t="s">
        <v>39</v>
      </c>
      <c r="O234" s="198">
        <v>2.7200000000000002</v>
      </c>
      <c r="P234" s="198">
        <f>O234*H234</f>
        <v>1.4252800000000001</v>
      </c>
      <c r="Q234" s="198">
        <v>0</v>
      </c>
      <c r="R234" s="198">
        <f>Q234*H234</f>
        <v>0</v>
      </c>
      <c r="S234" s="198">
        <v>0</v>
      </c>
      <c r="T234" s="199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200" t="s">
        <v>128</v>
      </c>
      <c r="AT234" s="200" t="s">
        <v>109</v>
      </c>
      <c r="AU234" s="200" t="s">
        <v>75</v>
      </c>
      <c r="AY234" s="18" t="s">
        <v>105</v>
      </c>
      <c r="BE234" s="201">
        <f>IF(N234="základní",J234,0)</f>
        <v>707.39999999999998</v>
      </c>
      <c r="BF234" s="201">
        <f>IF(N234="snížená",J234,0)</f>
        <v>0</v>
      </c>
      <c r="BG234" s="201">
        <f>IF(N234="zákl. přenesená",J234,0)</f>
        <v>0</v>
      </c>
      <c r="BH234" s="201">
        <f>IF(N234="sníž. přenesená",J234,0)</f>
        <v>0</v>
      </c>
      <c r="BI234" s="201">
        <f>IF(N234="nulová",J234,0)</f>
        <v>0</v>
      </c>
      <c r="BJ234" s="18" t="s">
        <v>73</v>
      </c>
      <c r="BK234" s="201">
        <f>ROUND(I234*H234,2)</f>
        <v>707.39999999999998</v>
      </c>
      <c r="BL234" s="18" t="s">
        <v>128</v>
      </c>
      <c r="BM234" s="200" t="s">
        <v>407</v>
      </c>
    </row>
    <row r="235" s="2" customFormat="1">
      <c r="A235" s="33"/>
      <c r="B235" s="34"/>
      <c r="C235" s="35"/>
      <c r="D235" s="202" t="s">
        <v>116</v>
      </c>
      <c r="E235" s="35"/>
      <c r="F235" s="203" t="s">
        <v>408</v>
      </c>
      <c r="G235" s="35"/>
      <c r="H235" s="35"/>
      <c r="I235" s="35"/>
      <c r="J235" s="35"/>
      <c r="K235" s="35"/>
      <c r="L235" s="39"/>
      <c r="M235" s="204"/>
      <c r="N235" s="205"/>
      <c r="O235" s="78"/>
      <c r="P235" s="78"/>
      <c r="Q235" s="78"/>
      <c r="R235" s="78"/>
      <c r="S235" s="78"/>
      <c r="T235" s="79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T235" s="18" t="s">
        <v>116</v>
      </c>
      <c r="AU235" s="18" t="s">
        <v>75</v>
      </c>
    </row>
    <row r="236" s="2" customFormat="1" ht="16.5" customHeight="1">
      <c r="A236" s="33"/>
      <c r="B236" s="34"/>
      <c r="C236" s="190" t="s">
        <v>409</v>
      </c>
      <c r="D236" s="190" t="s">
        <v>109</v>
      </c>
      <c r="E236" s="191" t="s">
        <v>410</v>
      </c>
      <c r="F236" s="192" t="s">
        <v>411</v>
      </c>
      <c r="G236" s="193" t="s">
        <v>127</v>
      </c>
      <c r="H236" s="194">
        <v>7</v>
      </c>
      <c r="I236" s="195">
        <v>1800</v>
      </c>
      <c r="J236" s="195">
        <f>ROUND(I236*H236,2)</f>
        <v>12600</v>
      </c>
      <c r="K236" s="192" t="s">
        <v>17</v>
      </c>
      <c r="L236" s="39"/>
      <c r="M236" s="196" t="s">
        <v>17</v>
      </c>
      <c r="N236" s="197" t="s">
        <v>39</v>
      </c>
      <c r="O236" s="198">
        <v>0</v>
      </c>
      <c r="P236" s="198">
        <f>O236*H236</f>
        <v>0</v>
      </c>
      <c r="Q236" s="198">
        <v>0</v>
      </c>
      <c r="R236" s="198">
        <f>Q236*H236</f>
        <v>0</v>
      </c>
      <c r="S236" s="198">
        <v>0</v>
      </c>
      <c r="T236" s="199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200" t="s">
        <v>128</v>
      </c>
      <c r="AT236" s="200" t="s">
        <v>109</v>
      </c>
      <c r="AU236" s="200" t="s">
        <v>75</v>
      </c>
      <c r="AY236" s="18" t="s">
        <v>105</v>
      </c>
      <c r="BE236" s="201">
        <f>IF(N236="základní",J236,0)</f>
        <v>12600</v>
      </c>
      <c r="BF236" s="201">
        <f>IF(N236="snížená",J236,0)</f>
        <v>0</v>
      </c>
      <c r="BG236" s="201">
        <f>IF(N236="zákl. přenesená",J236,0)</f>
        <v>0</v>
      </c>
      <c r="BH236" s="201">
        <f>IF(N236="sníž. přenesená",J236,0)</f>
        <v>0</v>
      </c>
      <c r="BI236" s="201">
        <f>IF(N236="nulová",J236,0)</f>
        <v>0</v>
      </c>
      <c r="BJ236" s="18" t="s">
        <v>73</v>
      </c>
      <c r="BK236" s="201">
        <f>ROUND(I236*H236,2)</f>
        <v>12600</v>
      </c>
      <c r="BL236" s="18" t="s">
        <v>128</v>
      </c>
      <c r="BM236" s="200" t="s">
        <v>412</v>
      </c>
    </row>
    <row r="237" s="2" customFormat="1" ht="16.5" customHeight="1">
      <c r="A237" s="33"/>
      <c r="B237" s="34"/>
      <c r="C237" s="190" t="s">
        <v>413</v>
      </c>
      <c r="D237" s="190" t="s">
        <v>109</v>
      </c>
      <c r="E237" s="191" t="s">
        <v>414</v>
      </c>
      <c r="F237" s="192" t="s">
        <v>415</v>
      </c>
      <c r="G237" s="193" t="s">
        <v>127</v>
      </c>
      <c r="H237" s="194">
        <v>1</v>
      </c>
      <c r="I237" s="195">
        <v>2200</v>
      </c>
      <c r="J237" s="195">
        <f>ROUND(I237*H237,2)</f>
        <v>2200</v>
      </c>
      <c r="K237" s="192" t="s">
        <v>17</v>
      </c>
      <c r="L237" s="39"/>
      <c r="M237" s="196" t="s">
        <v>17</v>
      </c>
      <c r="N237" s="197" t="s">
        <v>39</v>
      </c>
      <c r="O237" s="198">
        <v>0</v>
      </c>
      <c r="P237" s="198">
        <f>O237*H237</f>
        <v>0</v>
      </c>
      <c r="Q237" s="198">
        <v>0</v>
      </c>
      <c r="R237" s="198">
        <f>Q237*H237</f>
        <v>0</v>
      </c>
      <c r="S237" s="198">
        <v>0</v>
      </c>
      <c r="T237" s="199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200" t="s">
        <v>128</v>
      </c>
      <c r="AT237" s="200" t="s">
        <v>109</v>
      </c>
      <c r="AU237" s="200" t="s">
        <v>75</v>
      </c>
      <c r="AY237" s="18" t="s">
        <v>105</v>
      </c>
      <c r="BE237" s="201">
        <f>IF(N237="základní",J237,0)</f>
        <v>2200</v>
      </c>
      <c r="BF237" s="201">
        <f>IF(N237="snížená",J237,0)</f>
        <v>0</v>
      </c>
      <c r="BG237" s="201">
        <f>IF(N237="zákl. přenesená",J237,0)</f>
        <v>0</v>
      </c>
      <c r="BH237" s="201">
        <f>IF(N237="sníž. přenesená",J237,0)</f>
        <v>0</v>
      </c>
      <c r="BI237" s="201">
        <f>IF(N237="nulová",J237,0)</f>
        <v>0</v>
      </c>
      <c r="BJ237" s="18" t="s">
        <v>73</v>
      </c>
      <c r="BK237" s="201">
        <f>ROUND(I237*H237,2)</f>
        <v>2200</v>
      </c>
      <c r="BL237" s="18" t="s">
        <v>128</v>
      </c>
      <c r="BM237" s="200" t="s">
        <v>416</v>
      </c>
    </row>
    <row r="238" s="2" customFormat="1" ht="16.5" customHeight="1">
      <c r="A238" s="33"/>
      <c r="B238" s="34"/>
      <c r="C238" s="190" t="s">
        <v>417</v>
      </c>
      <c r="D238" s="190" t="s">
        <v>109</v>
      </c>
      <c r="E238" s="191" t="s">
        <v>418</v>
      </c>
      <c r="F238" s="192" t="s">
        <v>419</v>
      </c>
      <c r="G238" s="193" t="s">
        <v>127</v>
      </c>
      <c r="H238" s="194">
        <v>12</v>
      </c>
      <c r="I238" s="195">
        <v>4250</v>
      </c>
      <c r="J238" s="195">
        <f>ROUND(I238*H238,2)</f>
        <v>51000</v>
      </c>
      <c r="K238" s="192" t="s">
        <v>17</v>
      </c>
      <c r="L238" s="39"/>
      <c r="M238" s="196" t="s">
        <v>17</v>
      </c>
      <c r="N238" s="197" t="s">
        <v>39</v>
      </c>
      <c r="O238" s="198">
        <v>0</v>
      </c>
      <c r="P238" s="198">
        <f>O238*H238</f>
        <v>0</v>
      </c>
      <c r="Q238" s="198">
        <v>0</v>
      </c>
      <c r="R238" s="198">
        <f>Q238*H238</f>
        <v>0</v>
      </c>
      <c r="S238" s="198">
        <v>0</v>
      </c>
      <c r="T238" s="199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200" t="s">
        <v>128</v>
      </c>
      <c r="AT238" s="200" t="s">
        <v>109</v>
      </c>
      <c r="AU238" s="200" t="s">
        <v>75</v>
      </c>
      <c r="AY238" s="18" t="s">
        <v>105</v>
      </c>
      <c r="BE238" s="201">
        <f>IF(N238="základní",J238,0)</f>
        <v>51000</v>
      </c>
      <c r="BF238" s="201">
        <f>IF(N238="snížená",J238,0)</f>
        <v>0</v>
      </c>
      <c r="BG238" s="201">
        <f>IF(N238="zákl. přenesená",J238,0)</f>
        <v>0</v>
      </c>
      <c r="BH238" s="201">
        <f>IF(N238="sníž. přenesená",J238,0)</f>
        <v>0</v>
      </c>
      <c r="BI238" s="201">
        <f>IF(N238="nulová",J238,0)</f>
        <v>0</v>
      </c>
      <c r="BJ238" s="18" t="s">
        <v>73</v>
      </c>
      <c r="BK238" s="201">
        <f>ROUND(I238*H238,2)</f>
        <v>51000</v>
      </c>
      <c r="BL238" s="18" t="s">
        <v>128</v>
      </c>
      <c r="BM238" s="200" t="s">
        <v>420</v>
      </c>
    </row>
    <row r="239" s="12" customFormat="1" ht="22.8" customHeight="1">
      <c r="A239" s="12"/>
      <c r="B239" s="175"/>
      <c r="C239" s="176"/>
      <c r="D239" s="177" t="s">
        <v>67</v>
      </c>
      <c r="E239" s="188" t="s">
        <v>421</v>
      </c>
      <c r="F239" s="188" t="s">
        <v>422</v>
      </c>
      <c r="G239" s="176"/>
      <c r="H239" s="176"/>
      <c r="I239" s="176"/>
      <c r="J239" s="189">
        <f>BK239</f>
        <v>1756</v>
      </c>
      <c r="K239" s="176"/>
      <c r="L239" s="180"/>
      <c r="M239" s="181"/>
      <c r="N239" s="182"/>
      <c r="O239" s="182"/>
      <c r="P239" s="183">
        <f>SUM(P240:P245)</f>
        <v>2.3799999999999999</v>
      </c>
      <c r="Q239" s="182"/>
      <c r="R239" s="183">
        <f>SUM(R240:R245)</f>
        <v>0.0026000000000000003</v>
      </c>
      <c r="S239" s="182"/>
      <c r="T239" s="184">
        <f>SUM(T240:T245)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185" t="s">
        <v>75</v>
      </c>
      <c r="AT239" s="186" t="s">
        <v>67</v>
      </c>
      <c r="AU239" s="186" t="s">
        <v>73</v>
      </c>
      <c r="AY239" s="185" t="s">
        <v>105</v>
      </c>
      <c r="BK239" s="187">
        <f>SUM(BK240:BK245)</f>
        <v>1756</v>
      </c>
    </row>
    <row r="240" s="2" customFormat="1" ht="16.5" customHeight="1">
      <c r="A240" s="33"/>
      <c r="B240" s="34"/>
      <c r="C240" s="190" t="s">
        <v>423</v>
      </c>
      <c r="D240" s="190" t="s">
        <v>109</v>
      </c>
      <c r="E240" s="191" t="s">
        <v>424</v>
      </c>
      <c r="F240" s="192" t="s">
        <v>425</v>
      </c>
      <c r="G240" s="193" t="s">
        <v>112</v>
      </c>
      <c r="H240" s="194">
        <v>20</v>
      </c>
      <c r="I240" s="195">
        <v>23.199999999999999</v>
      </c>
      <c r="J240" s="195">
        <f>ROUND(I240*H240,2)</f>
        <v>464</v>
      </c>
      <c r="K240" s="192" t="s">
        <v>113</v>
      </c>
      <c r="L240" s="39"/>
      <c r="M240" s="196" t="s">
        <v>17</v>
      </c>
      <c r="N240" s="197" t="s">
        <v>39</v>
      </c>
      <c r="O240" s="198">
        <v>0.028000000000000001</v>
      </c>
      <c r="P240" s="198">
        <f>O240*H240</f>
        <v>0.56000000000000005</v>
      </c>
      <c r="Q240" s="198">
        <v>4.0000000000000003E-05</v>
      </c>
      <c r="R240" s="198">
        <f>Q240*H240</f>
        <v>0.00080000000000000004</v>
      </c>
      <c r="S240" s="198">
        <v>0</v>
      </c>
      <c r="T240" s="199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200" t="s">
        <v>128</v>
      </c>
      <c r="AT240" s="200" t="s">
        <v>109</v>
      </c>
      <c r="AU240" s="200" t="s">
        <v>75</v>
      </c>
      <c r="AY240" s="18" t="s">
        <v>105</v>
      </c>
      <c r="BE240" s="201">
        <f>IF(N240="základní",J240,0)</f>
        <v>464</v>
      </c>
      <c r="BF240" s="201">
        <f>IF(N240="snížená",J240,0)</f>
        <v>0</v>
      </c>
      <c r="BG240" s="201">
        <f>IF(N240="zákl. přenesená",J240,0)</f>
        <v>0</v>
      </c>
      <c r="BH240" s="201">
        <f>IF(N240="sníž. přenesená",J240,0)</f>
        <v>0</v>
      </c>
      <c r="BI240" s="201">
        <f>IF(N240="nulová",J240,0)</f>
        <v>0</v>
      </c>
      <c r="BJ240" s="18" t="s">
        <v>73</v>
      </c>
      <c r="BK240" s="201">
        <f>ROUND(I240*H240,2)</f>
        <v>464</v>
      </c>
      <c r="BL240" s="18" t="s">
        <v>128</v>
      </c>
      <c r="BM240" s="200" t="s">
        <v>426</v>
      </c>
    </row>
    <row r="241" s="2" customFormat="1">
      <c r="A241" s="33"/>
      <c r="B241" s="34"/>
      <c r="C241" s="35"/>
      <c r="D241" s="202" t="s">
        <v>116</v>
      </c>
      <c r="E241" s="35"/>
      <c r="F241" s="203" t="s">
        <v>427</v>
      </c>
      <c r="G241" s="35"/>
      <c r="H241" s="35"/>
      <c r="I241" s="35"/>
      <c r="J241" s="35"/>
      <c r="K241" s="35"/>
      <c r="L241" s="39"/>
      <c r="M241" s="204"/>
      <c r="N241" s="205"/>
      <c r="O241" s="78"/>
      <c r="P241" s="78"/>
      <c r="Q241" s="78"/>
      <c r="R241" s="78"/>
      <c r="S241" s="78"/>
      <c r="T241" s="79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T241" s="18" t="s">
        <v>116</v>
      </c>
      <c r="AU241" s="18" t="s">
        <v>75</v>
      </c>
    </row>
    <row r="242" s="2" customFormat="1" ht="16.5" customHeight="1">
      <c r="A242" s="33"/>
      <c r="B242" s="34"/>
      <c r="C242" s="190" t="s">
        <v>428</v>
      </c>
      <c r="D242" s="190" t="s">
        <v>109</v>
      </c>
      <c r="E242" s="191" t="s">
        <v>429</v>
      </c>
      <c r="F242" s="192" t="s">
        <v>430</v>
      </c>
      <c r="G242" s="193" t="s">
        <v>112</v>
      </c>
      <c r="H242" s="194">
        <v>20</v>
      </c>
      <c r="I242" s="195">
        <v>21.899999999999999</v>
      </c>
      <c r="J242" s="195">
        <f>ROUND(I242*H242,2)</f>
        <v>438</v>
      </c>
      <c r="K242" s="192" t="s">
        <v>113</v>
      </c>
      <c r="L242" s="39"/>
      <c r="M242" s="196" t="s">
        <v>17</v>
      </c>
      <c r="N242" s="197" t="s">
        <v>39</v>
      </c>
      <c r="O242" s="198">
        <v>0.031</v>
      </c>
      <c r="P242" s="198">
        <f>O242*H242</f>
        <v>0.62</v>
      </c>
      <c r="Q242" s="198">
        <v>3.0000000000000001E-05</v>
      </c>
      <c r="R242" s="198">
        <f>Q242*H242</f>
        <v>0.00060000000000000006</v>
      </c>
      <c r="S242" s="198">
        <v>0</v>
      </c>
      <c r="T242" s="199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200" t="s">
        <v>128</v>
      </c>
      <c r="AT242" s="200" t="s">
        <v>109</v>
      </c>
      <c r="AU242" s="200" t="s">
        <v>75</v>
      </c>
      <c r="AY242" s="18" t="s">
        <v>105</v>
      </c>
      <c r="BE242" s="201">
        <f>IF(N242="základní",J242,0)</f>
        <v>438</v>
      </c>
      <c r="BF242" s="201">
        <f>IF(N242="snížená",J242,0)</f>
        <v>0</v>
      </c>
      <c r="BG242" s="201">
        <f>IF(N242="zákl. přenesená",J242,0)</f>
        <v>0</v>
      </c>
      <c r="BH242" s="201">
        <f>IF(N242="sníž. přenesená",J242,0)</f>
        <v>0</v>
      </c>
      <c r="BI242" s="201">
        <f>IF(N242="nulová",J242,0)</f>
        <v>0</v>
      </c>
      <c r="BJ242" s="18" t="s">
        <v>73</v>
      </c>
      <c r="BK242" s="201">
        <f>ROUND(I242*H242,2)</f>
        <v>438</v>
      </c>
      <c r="BL242" s="18" t="s">
        <v>128</v>
      </c>
      <c r="BM242" s="200" t="s">
        <v>431</v>
      </c>
    </row>
    <row r="243" s="2" customFormat="1">
      <c r="A243" s="33"/>
      <c r="B243" s="34"/>
      <c r="C243" s="35"/>
      <c r="D243" s="202" t="s">
        <v>116</v>
      </c>
      <c r="E243" s="35"/>
      <c r="F243" s="203" t="s">
        <v>432</v>
      </c>
      <c r="G243" s="35"/>
      <c r="H243" s="35"/>
      <c r="I243" s="35"/>
      <c r="J243" s="35"/>
      <c r="K243" s="35"/>
      <c r="L243" s="39"/>
      <c r="M243" s="204"/>
      <c r="N243" s="205"/>
      <c r="O243" s="78"/>
      <c r="P243" s="78"/>
      <c r="Q243" s="78"/>
      <c r="R243" s="78"/>
      <c r="S243" s="78"/>
      <c r="T243" s="79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T243" s="18" t="s">
        <v>116</v>
      </c>
      <c r="AU243" s="18" t="s">
        <v>75</v>
      </c>
    </row>
    <row r="244" s="2" customFormat="1" ht="16.5" customHeight="1">
      <c r="A244" s="33"/>
      <c r="B244" s="34"/>
      <c r="C244" s="190" t="s">
        <v>433</v>
      </c>
      <c r="D244" s="190" t="s">
        <v>109</v>
      </c>
      <c r="E244" s="191" t="s">
        <v>434</v>
      </c>
      <c r="F244" s="192" t="s">
        <v>435</v>
      </c>
      <c r="G244" s="193" t="s">
        <v>112</v>
      </c>
      <c r="H244" s="194">
        <v>20</v>
      </c>
      <c r="I244" s="195">
        <v>42.700000000000003</v>
      </c>
      <c r="J244" s="195">
        <f>ROUND(I244*H244,2)</f>
        <v>854</v>
      </c>
      <c r="K244" s="192" t="s">
        <v>113</v>
      </c>
      <c r="L244" s="39"/>
      <c r="M244" s="196" t="s">
        <v>17</v>
      </c>
      <c r="N244" s="197" t="s">
        <v>39</v>
      </c>
      <c r="O244" s="198">
        <v>0.059999999999999998</v>
      </c>
      <c r="P244" s="198">
        <f>O244*H244</f>
        <v>1.2</v>
      </c>
      <c r="Q244" s="198">
        <v>6.0000000000000002E-05</v>
      </c>
      <c r="R244" s="198">
        <f>Q244*H244</f>
        <v>0.0012000000000000001</v>
      </c>
      <c r="S244" s="198">
        <v>0</v>
      </c>
      <c r="T244" s="199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200" t="s">
        <v>128</v>
      </c>
      <c r="AT244" s="200" t="s">
        <v>109</v>
      </c>
      <c r="AU244" s="200" t="s">
        <v>75</v>
      </c>
      <c r="AY244" s="18" t="s">
        <v>105</v>
      </c>
      <c r="BE244" s="201">
        <f>IF(N244="základní",J244,0)</f>
        <v>854</v>
      </c>
      <c r="BF244" s="201">
        <f>IF(N244="snížená",J244,0)</f>
        <v>0</v>
      </c>
      <c r="BG244" s="201">
        <f>IF(N244="zákl. přenesená",J244,0)</f>
        <v>0</v>
      </c>
      <c r="BH244" s="201">
        <f>IF(N244="sníž. přenesená",J244,0)</f>
        <v>0</v>
      </c>
      <c r="BI244" s="201">
        <f>IF(N244="nulová",J244,0)</f>
        <v>0</v>
      </c>
      <c r="BJ244" s="18" t="s">
        <v>73</v>
      </c>
      <c r="BK244" s="201">
        <f>ROUND(I244*H244,2)</f>
        <v>854</v>
      </c>
      <c r="BL244" s="18" t="s">
        <v>128</v>
      </c>
      <c r="BM244" s="200" t="s">
        <v>436</v>
      </c>
    </row>
    <row r="245" s="2" customFormat="1">
      <c r="A245" s="33"/>
      <c r="B245" s="34"/>
      <c r="C245" s="35"/>
      <c r="D245" s="202" t="s">
        <v>116</v>
      </c>
      <c r="E245" s="35"/>
      <c r="F245" s="203" t="s">
        <v>437</v>
      </c>
      <c r="G245" s="35"/>
      <c r="H245" s="35"/>
      <c r="I245" s="35"/>
      <c r="J245" s="35"/>
      <c r="K245" s="35"/>
      <c r="L245" s="39"/>
      <c r="M245" s="236"/>
      <c r="N245" s="237"/>
      <c r="O245" s="238"/>
      <c r="P245" s="238"/>
      <c r="Q245" s="238"/>
      <c r="R245" s="238"/>
      <c r="S245" s="238"/>
      <c r="T245" s="239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T245" s="18" t="s">
        <v>116</v>
      </c>
      <c r="AU245" s="18" t="s">
        <v>75</v>
      </c>
    </row>
    <row r="246" s="2" customFormat="1" ht="6.96" customHeight="1">
      <c r="A246" s="33"/>
      <c r="B246" s="53"/>
      <c r="C246" s="54"/>
      <c r="D246" s="54"/>
      <c r="E246" s="54"/>
      <c r="F246" s="54"/>
      <c r="G246" s="54"/>
      <c r="H246" s="54"/>
      <c r="I246" s="54"/>
      <c r="J246" s="54"/>
      <c r="K246" s="54"/>
      <c r="L246" s="39"/>
      <c r="M246" s="33"/>
      <c r="O246" s="33"/>
      <c r="P246" s="33"/>
      <c r="Q246" s="33"/>
      <c r="R246" s="33"/>
      <c r="S246" s="33"/>
      <c r="T246" s="3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</row>
  </sheetData>
  <sheetProtection sheet="1" autoFilter="0" formatColumns="0" formatRows="0" objects="1" scenarios="1" spinCount="100000" saltValue="7IDH3rYG4aqB3nkuYd40ojT4cefWiaZpUMg+ZL7pmK2BXf/ybQkLiNRrPRSpvOv06jjXyCv08nc4V5VtWZXmQQ==" hashValue="J4yK8DQBHHgHjq6E6JYCdh5TGFx1QXV3EVCm5fBbfcLO5VJcwHDzgihlu0NuVJflvucWjfwzcb3oL/g6HGrnqA==" algorithmName="SHA-512" password="CC35"/>
  <autoFilter ref="C81:K245"/>
  <mergeCells count="6">
    <mergeCell ref="E7:H7"/>
    <mergeCell ref="E16:H16"/>
    <mergeCell ref="E25:H25"/>
    <mergeCell ref="E46:H46"/>
    <mergeCell ref="E74:H74"/>
    <mergeCell ref="L2:V2"/>
  </mergeCells>
  <hyperlinks>
    <hyperlink ref="F86" r:id="rId1" display="https://podminky.urs.cz/item/CS_URS_2023_01/977151212"/>
    <hyperlink ref="F91" r:id="rId2" display="https://podminky.urs.cz/item/CS_URS_2023_01/727112022"/>
    <hyperlink ref="F94" r:id="rId3" display="https://podminky.urs.cz/item/CS_URS_2023_01/732331634"/>
    <hyperlink ref="F96" r:id="rId4" display="https://podminky.urs.cz/item/CS_URS_2023_01/732331771"/>
    <hyperlink ref="F98" r:id="rId5" display="https://podminky.urs.cz/item/CS_URS_2023_01/732331772"/>
    <hyperlink ref="F100" r:id="rId6" display="https://podminky.urs.cz/item/CS_URS_2023_01/732331778"/>
    <hyperlink ref="F134" r:id="rId7" display="https://podminky.urs.cz/item/CS_URS_2023_01/733110806"/>
    <hyperlink ref="F136" r:id="rId8" display="https://podminky.urs.cz/item/CS_URS_2023_01/733111117"/>
    <hyperlink ref="F139" r:id="rId9" display="https://podminky.urs.cz/item/CS_URS_2023_01/733223301"/>
    <hyperlink ref="F147" r:id="rId10" display="https://podminky.urs.cz/item/CS_URS_2023_01/733223302"/>
    <hyperlink ref="F155" r:id="rId11" display="https://podminky.urs.cz/item/CS_URS_2023_01/733223303"/>
    <hyperlink ref="F163" r:id="rId12" display="https://podminky.urs.cz/item/CS_URS_2023_01/733223304"/>
    <hyperlink ref="F170" r:id="rId13" display="https://podminky.urs.cz/item/CS_URS_2023_01/733291101"/>
    <hyperlink ref="F173" r:id="rId14" display="https://podminky.urs.cz/item/CS_URS_2023_01/733811251"/>
    <hyperlink ref="F176" r:id="rId15" display="https://podminky.urs.cz/item/CS_URS_2023_01/733811252"/>
    <hyperlink ref="F178" r:id="rId16" display="https://podminky.urs.cz/item/CS_URS_2023_01/733811252"/>
    <hyperlink ref="F181" r:id="rId17" display="https://podminky.urs.cz/item/CS_URS_2023_01/998733103"/>
    <hyperlink ref="F183" r:id="rId18" display="https://podminky.urs.cz/item/CS_URS_2023_01/998733104"/>
    <hyperlink ref="F187" r:id="rId19" display="https://podminky.urs.cz/item/CS_URS_2023_01/734221686"/>
    <hyperlink ref="F189" r:id="rId20" display="https://podminky.urs.cz/item/CS_URS_2023_01/734261407"/>
    <hyperlink ref="F191" r:id="rId21" display="https://podminky.urs.cz/item/CS_URS_2023_01/734291264"/>
    <hyperlink ref="F193" r:id="rId22" display="https://podminky.urs.cz/item/CS_URS_2023_01/734292715"/>
    <hyperlink ref="F195" r:id="rId23" display="https://podminky.urs.cz/item/CS_URS_2023_01/734292715"/>
    <hyperlink ref="F198" r:id="rId24" display="https://podminky.urs.cz/item/CS_URS_2023_01/735000911"/>
    <hyperlink ref="F200" r:id="rId25" display="https://podminky.urs.cz/item/CS_URS_2023_01/735000912"/>
    <hyperlink ref="F202" r:id="rId26" display="https://podminky.urs.cz/item/CS_URS_2023_01/735152573"/>
    <hyperlink ref="F218" r:id="rId27" display="https://podminky.urs.cz/item/CS_URS_2023_01/735152577"/>
    <hyperlink ref="F222" r:id="rId28" display="https://podminky.urs.cz/item/CS_URS_2023_01/735191905"/>
    <hyperlink ref="F224" r:id="rId29" display="https://podminky.urs.cz/item/CS_URS_2023_01/735191910"/>
    <hyperlink ref="F229" r:id="rId30" display="https://podminky.urs.cz/item/CS_URS_2023_01/735412317"/>
    <hyperlink ref="F231" r:id="rId31" display="https://podminky.urs.cz/item/CS_URS_2023_01/735494811"/>
    <hyperlink ref="F235" r:id="rId32" display="https://podminky.urs.cz/item/CS_URS_2023_01/998735103"/>
    <hyperlink ref="F241" r:id="rId33" display="https://podminky.urs.cz/item/CS_URS_2023_01/783664551"/>
    <hyperlink ref="F243" r:id="rId34" display="https://podminky.urs.cz/item/CS_URS_2023_01/783667601"/>
    <hyperlink ref="F245" r:id="rId35" display="https://podminky.urs.cz/item/CS_URS_2023_01/7836676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6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40" customWidth="1"/>
    <col min="2" max="2" width="1.667969" style="240" customWidth="1"/>
    <col min="3" max="4" width="5" style="240" customWidth="1"/>
    <col min="5" max="5" width="11.66016" style="240" customWidth="1"/>
    <col min="6" max="6" width="9.160156" style="240" customWidth="1"/>
    <col min="7" max="7" width="5" style="240" customWidth="1"/>
    <col min="8" max="8" width="77.83203" style="240" customWidth="1"/>
    <col min="9" max="10" width="20" style="240" customWidth="1"/>
    <col min="11" max="11" width="1.667969" style="240" customWidth="1"/>
  </cols>
  <sheetData>
    <row r="1" s="1" customFormat="1" ht="37.5" customHeight="1"/>
    <row r="2" s="1" customFormat="1" ht="7.5" customHeight="1">
      <c r="B2" s="241"/>
      <c r="C2" s="242"/>
      <c r="D2" s="242"/>
      <c r="E2" s="242"/>
      <c r="F2" s="242"/>
      <c r="G2" s="242"/>
      <c r="H2" s="242"/>
      <c r="I2" s="242"/>
      <c r="J2" s="242"/>
      <c r="K2" s="243"/>
    </row>
    <row r="3" s="16" customFormat="1" ht="45" customHeight="1">
      <c r="B3" s="244"/>
      <c r="C3" s="245" t="s">
        <v>438</v>
      </c>
      <c r="D3" s="245"/>
      <c r="E3" s="245"/>
      <c r="F3" s="245"/>
      <c r="G3" s="245"/>
      <c r="H3" s="245"/>
      <c r="I3" s="245"/>
      <c r="J3" s="245"/>
      <c r="K3" s="246"/>
    </row>
    <row r="4" s="1" customFormat="1" ht="25.5" customHeight="1">
      <c r="B4" s="247"/>
      <c r="C4" s="248" t="s">
        <v>439</v>
      </c>
      <c r="D4" s="248"/>
      <c r="E4" s="248"/>
      <c r="F4" s="248"/>
      <c r="G4" s="248"/>
      <c r="H4" s="248"/>
      <c r="I4" s="248"/>
      <c r="J4" s="248"/>
      <c r="K4" s="249"/>
    </row>
    <row r="5" s="1" customFormat="1" ht="5.25" customHeight="1">
      <c r="B5" s="247"/>
      <c r="C5" s="250"/>
      <c r="D5" s="250"/>
      <c r="E5" s="250"/>
      <c r="F5" s="250"/>
      <c r="G5" s="250"/>
      <c r="H5" s="250"/>
      <c r="I5" s="250"/>
      <c r="J5" s="250"/>
      <c r="K5" s="249"/>
    </row>
    <row r="6" s="1" customFormat="1" ht="15" customHeight="1">
      <c r="B6" s="247"/>
      <c r="C6" s="251" t="s">
        <v>440</v>
      </c>
      <c r="D6" s="251"/>
      <c r="E6" s="251"/>
      <c r="F6" s="251"/>
      <c r="G6" s="251"/>
      <c r="H6" s="251"/>
      <c r="I6" s="251"/>
      <c r="J6" s="251"/>
      <c r="K6" s="249"/>
    </row>
    <row r="7" s="1" customFormat="1" ht="15" customHeight="1">
      <c r="B7" s="252"/>
      <c r="C7" s="251" t="s">
        <v>441</v>
      </c>
      <c r="D7" s="251"/>
      <c r="E7" s="251"/>
      <c r="F7" s="251"/>
      <c r="G7" s="251"/>
      <c r="H7" s="251"/>
      <c r="I7" s="251"/>
      <c r="J7" s="251"/>
      <c r="K7" s="249"/>
    </row>
    <row r="8" s="1" customFormat="1" ht="12.75" customHeight="1">
      <c r="B8" s="252"/>
      <c r="C8" s="251"/>
      <c r="D8" s="251"/>
      <c r="E8" s="251"/>
      <c r="F8" s="251"/>
      <c r="G8" s="251"/>
      <c r="H8" s="251"/>
      <c r="I8" s="251"/>
      <c r="J8" s="251"/>
      <c r="K8" s="249"/>
    </row>
    <row r="9" s="1" customFormat="1" ht="15" customHeight="1">
      <c r="B9" s="252"/>
      <c r="C9" s="251" t="s">
        <v>442</v>
      </c>
      <c r="D9" s="251"/>
      <c r="E9" s="251"/>
      <c r="F9" s="251"/>
      <c r="G9" s="251"/>
      <c r="H9" s="251"/>
      <c r="I9" s="251"/>
      <c r="J9" s="251"/>
      <c r="K9" s="249"/>
    </row>
    <row r="10" s="1" customFormat="1" ht="15" customHeight="1">
      <c r="B10" s="252"/>
      <c r="C10" s="251"/>
      <c r="D10" s="251" t="s">
        <v>443</v>
      </c>
      <c r="E10" s="251"/>
      <c r="F10" s="251"/>
      <c r="G10" s="251"/>
      <c r="H10" s="251"/>
      <c r="I10" s="251"/>
      <c r="J10" s="251"/>
      <c r="K10" s="249"/>
    </row>
    <row r="11" s="1" customFormat="1" ht="15" customHeight="1">
      <c r="B11" s="252"/>
      <c r="C11" s="253"/>
      <c r="D11" s="251" t="s">
        <v>444</v>
      </c>
      <c r="E11" s="251"/>
      <c r="F11" s="251"/>
      <c r="G11" s="251"/>
      <c r="H11" s="251"/>
      <c r="I11" s="251"/>
      <c r="J11" s="251"/>
      <c r="K11" s="249"/>
    </row>
    <row r="12" s="1" customFormat="1" ht="15" customHeight="1">
      <c r="B12" s="252"/>
      <c r="C12" s="253"/>
      <c r="D12" s="251"/>
      <c r="E12" s="251"/>
      <c r="F12" s="251"/>
      <c r="G12" s="251"/>
      <c r="H12" s="251"/>
      <c r="I12" s="251"/>
      <c r="J12" s="251"/>
      <c r="K12" s="249"/>
    </row>
    <row r="13" s="1" customFormat="1" ht="15" customHeight="1">
      <c r="B13" s="252"/>
      <c r="C13" s="253"/>
      <c r="D13" s="254" t="s">
        <v>445</v>
      </c>
      <c r="E13" s="251"/>
      <c r="F13" s="251"/>
      <c r="G13" s="251"/>
      <c r="H13" s="251"/>
      <c r="I13" s="251"/>
      <c r="J13" s="251"/>
      <c r="K13" s="249"/>
    </row>
    <row r="14" s="1" customFormat="1" ht="12.75" customHeight="1">
      <c r="B14" s="252"/>
      <c r="C14" s="253"/>
      <c r="D14" s="253"/>
      <c r="E14" s="253"/>
      <c r="F14" s="253"/>
      <c r="G14" s="253"/>
      <c r="H14" s="253"/>
      <c r="I14" s="253"/>
      <c r="J14" s="253"/>
      <c r="K14" s="249"/>
    </row>
    <row r="15" s="1" customFormat="1" ht="15" customHeight="1">
      <c r="B15" s="252"/>
      <c r="C15" s="253"/>
      <c r="D15" s="251" t="s">
        <v>446</v>
      </c>
      <c r="E15" s="251"/>
      <c r="F15" s="251"/>
      <c r="G15" s="251"/>
      <c r="H15" s="251"/>
      <c r="I15" s="251"/>
      <c r="J15" s="251"/>
      <c r="K15" s="249"/>
    </row>
    <row r="16" s="1" customFormat="1" ht="15" customHeight="1">
      <c r="B16" s="252"/>
      <c r="C16" s="253"/>
      <c r="D16" s="251" t="s">
        <v>447</v>
      </c>
      <c r="E16" s="251"/>
      <c r="F16" s="251"/>
      <c r="G16" s="251"/>
      <c r="H16" s="251"/>
      <c r="I16" s="251"/>
      <c r="J16" s="251"/>
      <c r="K16" s="249"/>
    </row>
    <row r="17" s="1" customFormat="1" ht="15" customHeight="1">
      <c r="B17" s="252"/>
      <c r="C17" s="253"/>
      <c r="D17" s="251" t="s">
        <v>448</v>
      </c>
      <c r="E17" s="251"/>
      <c r="F17" s="251"/>
      <c r="G17" s="251"/>
      <c r="H17" s="251"/>
      <c r="I17" s="251"/>
      <c r="J17" s="251"/>
      <c r="K17" s="249"/>
    </row>
    <row r="18" s="1" customFormat="1" ht="15" customHeight="1">
      <c r="B18" s="252"/>
      <c r="C18" s="253"/>
      <c r="D18" s="253"/>
      <c r="E18" s="255" t="s">
        <v>72</v>
      </c>
      <c r="F18" s="251" t="s">
        <v>449</v>
      </c>
      <c r="G18" s="251"/>
      <c r="H18" s="251"/>
      <c r="I18" s="251"/>
      <c r="J18" s="251"/>
      <c r="K18" s="249"/>
    </row>
    <row r="19" s="1" customFormat="1" ht="15" customHeight="1">
      <c r="B19" s="252"/>
      <c r="C19" s="253"/>
      <c r="D19" s="253"/>
      <c r="E19" s="255" t="s">
        <v>450</v>
      </c>
      <c r="F19" s="251" t="s">
        <v>451</v>
      </c>
      <c r="G19" s="251"/>
      <c r="H19" s="251"/>
      <c r="I19" s="251"/>
      <c r="J19" s="251"/>
      <c r="K19" s="249"/>
    </row>
    <row r="20" s="1" customFormat="1" ht="15" customHeight="1">
      <c r="B20" s="252"/>
      <c r="C20" s="253"/>
      <c r="D20" s="253"/>
      <c r="E20" s="255" t="s">
        <v>452</v>
      </c>
      <c r="F20" s="251" t="s">
        <v>453</v>
      </c>
      <c r="G20" s="251"/>
      <c r="H20" s="251"/>
      <c r="I20" s="251"/>
      <c r="J20" s="251"/>
      <c r="K20" s="249"/>
    </row>
    <row r="21" s="1" customFormat="1" ht="15" customHeight="1">
      <c r="B21" s="252"/>
      <c r="C21" s="253"/>
      <c r="D21" s="253"/>
      <c r="E21" s="255" t="s">
        <v>454</v>
      </c>
      <c r="F21" s="251" t="s">
        <v>455</v>
      </c>
      <c r="G21" s="251"/>
      <c r="H21" s="251"/>
      <c r="I21" s="251"/>
      <c r="J21" s="251"/>
      <c r="K21" s="249"/>
    </row>
    <row r="22" s="1" customFormat="1" ht="15" customHeight="1">
      <c r="B22" s="252"/>
      <c r="C22" s="253"/>
      <c r="D22" s="253"/>
      <c r="E22" s="255" t="s">
        <v>456</v>
      </c>
      <c r="F22" s="251" t="s">
        <v>457</v>
      </c>
      <c r="G22" s="251"/>
      <c r="H22" s="251"/>
      <c r="I22" s="251"/>
      <c r="J22" s="251"/>
      <c r="K22" s="249"/>
    </row>
    <row r="23" s="1" customFormat="1" ht="15" customHeight="1">
      <c r="B23" s="252"/>
      <c r="C23" s="253"/>
      <c r="D23" s="253"/>
      <c r="E23" s="255" t="s">
        <v>458</v>
      </c>
      <c r="F23" s="251" t="s">
        <v>459</v>
      </c>
      <c r="G23" s="251"/>
      <c r="H23" s="251"/>
      <c r="I23" s="251"/>
      <c r="J23" s="251"/>
      <c r="K23" s="249"/>
    </row>
    <row r="24" s="1" customFormat="1" ht="12.75" customHeight="1">
      <c r="B24" s="252"/>
      <c r="C24" s="253"/>
      <c r="D24" s="253"/>
      <c r="E24" s="253"/>
      <c r="F24" s="253"/>
      <c r="G24" s="253"/>
      <c r="H24" s="253"/>
      <c r="I24" s="253"/>
      <c r="J24" s="253"/>
      <c r="K24" s="249"/>
    </row>
    <row r="25" s="1" customFormat="1" ht="15" customHeight="1">
      <c r="B25" s="252"/>
      <c r="C25" s="251" t="s">
        <v>460</v>
      </c>
      <c r="D25" s="251"/>
      <c r="E25" s="251"/>
      <c r="F25" s="251"/>
      <c r="G25" s="251"/>
      <c r="H25" s="251"/>
      <c r="I25" s="251"/>
      <c r="J25" s="251"/>
      <c r="K25" s="249"/>
    </row>
    <row r="26" s="1" customFormat="1" ht="15" customHeight="1">
      <c r="B26" s="252"/>
      <c r="C26" s="251" t="s">
        <v>461</v>
      </c>
      <c r="D26" s="251"/>
      <c r="E26" s="251"/>
      <c r="F26" s="251"/>
      <c r="G26" s="251"/>
      <c r="H26" s="251"/>
      <c r="I26" s="251"/>
      <c r="J26" s="251"/>
      <c r="K26" s="249"/>
    </row>
    <row r="27" s="1" customFormat="1" ht="15" customHeight="1">
      <c r="B27" s="252"/>
      <c r="C27" s="251"/>
      <c r="D27" s="251" t="s">
        <v>462</v>
      </c>
      <c r="E27" s="251"/>
      <c r="F27" s="251"/>
      <c r="G27" s="251"/>
      <c r="H27" s="251"/>
      <c r="I27" s="251"/>
      <c r="J27" s="251"/>
      <c r="K27" s="249"/>
    </row>
    <row r="28" s="1" customFormat="1" ht="15" customHeight="1">
      <c r="B28" s="252"/>
      <c r="C28" s="253"/>
      <c r="D28" s="251" t="s">
        <v>463</v>
      </c>
      <c r="E28" s="251"/>
      <c r="F28" s="251"/>
      <c r="G28" s="251"/>
      <c r="H28" s="251"/>
      <c r="I28" s="251"/>
      <c r="J28" s="251"/>
      <c r="K28" s="249"/>
    </row>
    <row r="29" s="1" customFormat="1" ht="12.75" customHeight="1">
      <c r="B29" s="252"/>
      <c r="C29" s="253"/>
      <c r="D29" s="253"/>
      <c r="E29" s="253"/>
      <c r="F29" s="253"/>
      <c r="G29" s="253"/>
      <c r="H29" s="253"/>
      <c r="I29" s="253"/>
      <c r="J29" s="253"/>
      <c r="K29" s="249"/>
    </row>
    <row r="30" s="1" customFormat="1" ht="15" customHeight="1">
      <c r="B30" s="252"/>
      <c r="C30" s="253"/>
      <c r="D30" s="251" t="s">
        <v>464</v>
      </c>
      <c r="E30" s="251"/>
      <c r="F30" s="251"/>
      <c r="G30" s="251"/>
      <c r="H30" s="251"/>
      <c r="I30" s="251"/>
      <c r="J30" s="251"/>
      <c r="K30" s="249"/>
    </row>
    <row r="31" s="1" customFormat="1" ht="15" customHeight="1">
      <c r="B31" s="252"/>
      <c r="C31" s="253"/>
      <c r="D31" s="251" t="s">
        <v>465</v>
      </c>
      <c r="E31" s="251"/>
      <c r="F31" s="251"/>
      <c r="G31" s="251"/>
      <c r="H31" s="251"/>
      <c r="I31" s="251"/>
      <c r="J31" s="251"/>
      <c r="K31" s="249"/>
    </row>
    <row r="32" s="1" customFormat="1" ht="12.75" customHeight="1">
      <c r="B32" s="252"/>
      <c r="C32" s="253"/>
      <c r="D32" s="253"/>
      <c r="E32" s="253"/>
      <c r="F32" s="253"/>
      <c r="G32" s="253"/>
      <c r="H32" s="253"/>
      <c r="I32" s="253"/>
      <c r="J32" s="253"/>
      <c r="K32" s="249"/>
    </row>
    <row r="33" s="1" customFormat="1" ht="15" customHeight="1">
      <c r="B33" s="252"/>
      <c r="C33" s="253"/>
      <c r="D33" s="251" t="s">
        <v>466</v>
      </c>
      <c r="E33" s="251"/>
      <c r="F33" s="251"/>
      <c r="G33" s="251"/>
      <c r="H33" s="251"/>
      <c r="I33" s="251"/>
      <c r="J33" s="251"/>
      <c r="K33" s="249"/>
    </row>
    <row r="34" s="1" customFormat="1" ht="15" customHeight="1">
      <c r="B34" s="252"/>
      <c r="C34" s="253"/>
      <c r="D34" s="251" t="s">
        <v>467</v>
      </c>
      <c r="E34" s="251"/>
      <c r="F34" s="251"/>
      <c r="G34" s="251"/>
      <c r="H34" s="251"/>
      <c r="I34" s="251"/>
      <c r="J34" s="251"/>
      <c r="K34" s="249"/>
    </row>
    <row r="35" s="1" customFormat="1" ht="15" customHeight="1">
      <c r="B35" s="252"/>
      <c r="C35" s="253"/>
      <c r="D35" s="251" t="s">
        <v>468</v>
      </c>
      <c r="E35" s="251"/>
      <c r="F35" s="251"/>
      <c r="G35" s="251"/>
      <c r="H35" s="251"/>
      <c r="I35" s="251"/>
      <c r="J35" s="251"/>
      <c r="K35" s="249"/>
    </row>
    <row r="36" s="1" customFormat="1" ht="15" customHeight="1">
      <c r="B36" s="252"/>
      <c r="C36" s="253"/>
      <c r="D36" s="251"/>
      <c r="E36" s="254" t="s">
        <v>91</v>
      </c>
      <c r="F36" s="251"/>
      <c r="G36" s="251" t="s">
        <v>469</v>
      </c>
      <c r="H36" s="251"/>
      <c r="I36" s="251"/>
      <c r="J36" s="251"/>
      <c r="K36" s="249"/>
    </row>
    <row r="37" s="1" customFormat="1" ht="30.75" customHeight="1">
      <c r="B37" s="252"/>
      <c r="C37" s="253"/>
      <c r="D37" s="251"/>
      <c r="E37" s="254" t="s">
        <v>470</v>
      </c>
      <c r="F37" s="251"/>
      <c r="G37" s="251" t="s">
        <v>471</v>
      </c>
      <c r="H37" s="251"/>
      <c r="I37" s="251"/>
      <c r="J37" s="251"/>
      <c r="K37" s="249"/>
    </row>
    <row r="38" s="1" customFormat="1" ht="15" customHeight="1">
      <c r="B38" s="252"/>
      <c r="C38" s="253"/>
      <c r="D38" s="251"/>
      <c r="E38" s="254" t="s">
        <v>49</v>
      </c>
      <c r="F38" s="251"/>
      <c r="G38" s="251" t="s">
        <v>472</v>
      </c>
      <c r="H38" s="251"/>
      <c r="I38" s="251"/>
      <c r="J38" s="251"/>
      <c r="K38" s="249"/>
    </row>
    <row r="39" s="1" customFormat="1" ht="15" customHeight="1">
      <c r="B39" s="252"/>
      <c r="C39" s="253"/>
      <c r="D39" s="251"/>
      <c r="E39" s="254" t="s">
        <v>50</v>
      </c>
      <c r="F39" s="251"/>
      <c r="G39" s="251" t="s">
        <v>473</v>
      </c>
      <c r="H39" s="251"/>
      <c r="I39" s="251"/>
      <c r="J39" s="251"/>
      <c r="K39" s="249"/>
    </row>
    <row r="40" s="1" customFormat="1" ht="15" customHeight="1">
      <c r="B40" s="252"/>
      <c r="C40" s="253"/>
      <c r="D40" s="251"/>
      <c r="E40" s="254" t="s">
        <v>92</v>
      </c>
      <c r="F40" s="251"/>
      <c r="G40" s="251" t="s">
        <v>474</v>
      </c>
      <c r="H40" s="251"/>
      <c r="I40" s="251"/>
      <c r="J40" s="251"/>
      <c r="K40" s="249"/>
    </row>
    <row r="41" s="1" customFormat="1" ht="15" customHeight="1">
      <c r="B41" s="252"/>
      <c r="C41" s="253"/>
      <c r="D41" s="251"/>
      <c r="E41" s="254" t="s">
        <v>93</v>
      </c>
      <c r="F41" s="251"/>
      <c r="G41" s="251" t="s">
        <v>475</v>
      </c>
      <c r="H41" s="251"/>
      <c r="I41" s="251"/>
      <c r="J41" s="251"/>
      <c r="K41" s="249"/>
    </row>
    <row r="42" s="1" customFormat="1" ht="15" customHeight="1">
      <c r="B42" s="252"/>
      <c r="C42" s="253"/>
      <c r="D42" s="251"/>
      <c r="E42" s="254" t="s">
        <v>476</v>
      </c>
      <c r="F42" s="251"/>
      <c r="G42" s="251" t="s">
        <v>477</v>
      </c>
      <c r="H42" s="251"/>
      <c r="I42" s="251"/>
      <c r="J42" s="251"/>
      <c r="K42" s="249"/>
    </row>
    <row r="43" s="1" customFormat="1" ht="15" customHeight="1">
      <c r="B43" s="252"/>
      <c r="C43" s="253"/>
      <c r="D43" s="251"/>
      <c r="E43" s="254"/>
      <c r="F43" s="251"/>
      <c r="G43" s="251" t="s">
        <v>478</v>
      </c>
      <c r="H43" s="251"/>
      <c r="I43" s="251"/>
      <c r="J43" s="251"/>
      <c r="K43" s="249"/>
    </row>
    <row r="44" s="1" customFormat="1" ht="15" customHeight="1">
      <c r="B44" s="252"/>
      <c r="C44" s="253"/>
      <c r="D44" s="251"/>
      <c r="E44" s="254" t="s">
        <v>479</v>
      </c>
      <c r="F44" s="251"/>
      <c r="G44" s="251" t="s">
        <v>480</v>
      </c>
      <c r="H44" s="251"/>
      <c r="I44" s="251"/>
      <c r="J44" s="251"/>
      <c r="K44" s="249"/>
    </row>
    <row r="45" s="1" customFormat="1" ht="15" customHeight="1">
      <c r="B45" s="252"/>
      <c r="C45" s="253"/>
      <c r="D45" s="251"/>
      <c r="E45" s="254" t="s">
        <v>95</v>
      </c>
      <c r="F45" s="251"/>
      <c r="G45" s="251" t="s">
        <v>481</v>
      </c>
      <c r="H45" s="251"/>
      <c r="I45" s="251"/>
      <c r="J45" s="251"/>
      <c r="K45" s="249"/>
    </row>
    <row r="46" s="1" customFormat="1" ht="12.75" customHeight="1">
      <c r="B46" s="252"/>
      <c r="C46" s="253"/>
      <c r="D46" s="251"/>
      <c r="E46" s="251"/>
      <c r="F46" s="251"/>
      <c r="G46" s="251"/>
      <c r="H46" s="251"/>
      <c r="I46" s="251"/>
      <c r="J46" s="251"/>
      <c r="K46" s="249"/>
    </row>
    <row r="47" s="1" customFormat="1" ht="15" customHeight="1">
      <c r="B47" s="252"/>
      <c r="C47" s="253"/>
      <c r="D47" s="251" t="s">
        <v>482</v>
      </c>
      <c r="E47" s="251"/>
      <c r="F47" s="251"/>
      <c r="G47" s="251"/>
      <c r="H47" s="251"/>
      <c r="I47" s="251"/>
      <c r="J47" s="251"/>
      <c r="K47" s="249"/>
    </row>
    <row r="48" s="1" customFormat="1" ht="15" customHeight="1">
      <c r="B48" s="252"/>
      <c r="C48" s="253"/>
      <c r="D48" s="253"/>
      <c r="E48" s="251" t="s">
        <v>483</v>
      </c>
      <c r="F48" s="251"/>
      <c r="G48" s="251"/>
      <c r="H48" s="251"/>
      <c r="I48" s="251"/>
      <c r="J48" s="251"/>
      <c r="K48" s="249"/>
    </row>
    <row r="49" s="1" customFormat="1" ht="15" customHeight="1">
      <c r="B49" s="252"/>
      <c r="C49" s="253"/>
      <c r="D49" s="253"/>
      <c r="E49" s="251" t="s">
        <v>484</v>
      </c>
      <c r="F49" s="251"/>
      <c r="G49" s="251"/>
      <c r="H49" s="251"/>
      <c r="I49" s="251"/>
      <c r="J49" s="251"/>
      <c r="K49" s="249"/>
    </row>
    <row r="50" s="1" customFormat="1" ht="15" customHeight="1">
      <c r="B50" s="252"/>
      <c r="C50" s="253"/>
      <c r="D50" s="253"/>
      <c r="E50" s="251" t="s">
        <v>485</v>
      </c>
      <c r="F50" s="251"/>
      <c r="G50" s="251"/>
      <c r="H50" s="251"/>
      <c r="I50" s="251"/>
      <c r="J50" s="251"/>
      <c r="K50" s="249"/>
    </row>
    <row r="51" s="1" customFormat="1" ht="15" customHeight="1">
      <c r="B51" s="252"/>
      <c r="C51" s="253"/>
      <c r="D51" s="251" t="s">
        <v>486</v>
      </c>
      <c r="E51" s="251"/>
      <c r="F51" s="251"/>
      <c r="G51" s="251"/>
      <c r="H51" s="251"/>
      <c r="I51" s="251"/>
      <c r="J51" s="251"/>
      <c r="K51" s="249"/>
    </row>
    <row r="52" s="1" customFormat="1" ht="25.5" customHeight="1">
      <c r="B52" s="247"/>
      <c r="C52" s="248" t="s">
        <v>487</v>
      </c>
      <c r="D52" s="248"/>
      <c r="E52" s="248"/>
      <c r="F52" s="248"/>
      <c r="G52" s="248"/>
      <c r="H52" s="248"/>
      <c r="I52" s="248"/>
      <c r="J52" s="248"/>
      <c r="K52" s="249"/>
    </row>
    <row r="53" s="1" customFormat="1" ht="5.25" customHeight="1">
      <c r="B53" s="247"/>
      <c r="C53" s="250"/>
      <c r="D53" s="250"/>
      <c r="E53" s="250"/>
      <c r="F53" s="250"/>
      <c r="G53" s="250"/>
      <c r="H53" s="250"/>
      <c r="I53" s="250"/>
      <c r="J53" s="250"/>
      <c r="K53" s="249"/>
    </row>
    <row r="54" s="1" customFormat="1" ht="15" customHeight="1">
      <c r="B54" s="247"/>
      <c r="C54" s="251" t="s">
        <v>488</v>
      </c>
      <c r="D54" s="251"/>
      <c r="E54" s="251"/>
      <c r="F54" s="251"/>
      <c r="G54" s="251"/>
      <c r="H54" s="251"/>
      <c r="I54" s="251"/>
      <c r="J54" s="251"/>
      <c r="K54" s="249"/>
    </row>
    <row r="55" s="1" customFormat="1" ht="15" customHeight="1">
      <c r="B55" s="247"/>
      <c r="C55" s="251" t="s">
        <v>489</v>
      </c>
      <c r="D55" s="251"/>
      <c r="E55" s="251"/>
      <c r="F55" s="251"/>
      <c r="G55" s="251"/>
      <c r="H55" s="251"/>
      <c r="I55" s="251"/>
      <c r="J55" s="251"/>
      <c r="K55" s="249"/>
    </row>
    <row r="56" s="1" customFormat="1" ht="12.75" customHeight="1">
      <c r="B56" s="247"/>
      <c r="C56" s="251"/>
      <c r="D56" s="251"/>
      <c r="E56" s="251"/>
      <c r="F56" s="251"/>
      <c r="G56" s="251"/>
      <c r="H56" s="251"/>
      <c r="I56" s="251"/>
      <c r="J56" s="251"/>
      <c r="K56" s="249"/>
    </row>
    <row r="57" s="1" customFormat="1" ht="15" customHeight="1">
      <c r="B57" s="247"/>
      <c r="C57" s="251" t="s">
        <v>490</v>
      </c>
      <c r="D57" s="251"/>
      <c r="E57" s="251"/>
      <c r="F57" s="251"/>
      <c r="G57" s="251"/>
      <c r="H57" s="251"/>
      <c r="I57" s="251"/>
      <c r="J57" s="251"/>
      <c r="K57" s="249"/>
    </row>
    <row r="58" s="1" customFormat="1" ht="15" customHeight="1">
      <c r="B58" s="247"/>
      <c r="C58" s="253"/>
      <c r="D58" s="251" t="s">
        <v>491</v>
      </c>
      <c r="E58" s="251"/>
      <c r="F58" s="251"/>
      <c r="G58" s="251"/>
      <c r="H58" s="251"/>
      <c r="I58" s="251"/>
      <c r="J58" s="251"/>
      <c r="K58" s="249"/>
    </row>
    <row r="59" s="1" customFormat="1" ht="15" customHeight="1">
      <c r="B59" s="247"/>
      <c r="C59" s="253"/>
      <c r="D59" s="251" t="s">
        <v>492</v>
      </c>
      <c r="E59" s="251"/>
      <c r="F59" s="251"/>
      <c r="G59" s="251"/>
      <c r="H59" s="251"/>
      <c r="I59" s="251"/>
      <c r="J59" s="251"/>
      <c r="K59" s="249"/>
    </row>
    <row r="60" s="1" customFormat="1" ht="15" customHeight="1">
      <c r="B60" s="247"/>
      <c r="C60" s="253"/>
      <c r="D60" s="251" t="s">
        <v>493</v>
      </c>
      <c r="E60" s="251"/>
      <c r="F60" s="251"/>
      <c r="G60" s="251"/>
      <c r="H60" s="251"/>
      <c r="I60" s="251"/>
      <c r="J60" s="251"/>
      <c r="K60" s="249"/>
    </row>
    <row r="61" s="1" customFormat="1" ht="15" customHeight="1">
      <c r="B61" s="247"/>
      <c r="C61" s="253"/>
      <c r="D61" s="251" t="s">
        <v>494</v>
      </c>
      <c r="E61" s="251"/>
      <c r="F61" s="251"/>
      <c r="G61" s="251"/>
      <c r="H61" s="251"/>
      <c r="I61" s="251"/>
      <c r="J61" s="251"/>
      <c r="K61" s="249"/>
    </row>
    <row r="62" s="1" customFormat="1" ht="15" customHeight="1">
      <c r="B62" s="247"/>
      <c r="C62" s="253"/>
      <c r="D62" s="256" t="s">
        <v>495</v>
      </c>
      <c r="E62" s="256"/>
      <c r="F62" s="256"/>
      <c r="G62" s="256"/>
      <c r="H62" s="256"/>
      <c r="I62" s="256"/>
      <c r="J62" s="256"/>
      <c r="K62" s="249"/>
    </row>
    <row r="63" s="1" customFormat="1" ht="15" customHeight="1">
      <c r="B63" s="247"/>
      <c r="C63" s="253"/>
      <c r="D63" s="251" t="s">
        <v>496</v>
      </c>
      <c r="E63" s="251"/>
      <c r="F63" s="251"/>
      <c r="G63" s="251"/>
      <c r="H63" s="251"/>
      <c r="I63" s="251"/>
      <c r="J63" s="251"/>
      <c r="K63" s="249"/>
    </row>
    <row r="64" s="1" customFormat="1" ht="12.75" customHeight="1">
      <c r="B64" s="247"/>
      <c r="C64" s="253"/>
      <c r="D64" s="253"/>
      <c r="E64" s="257"/>
      <c r="F64" s="253"/>
      <c r="G64" s="253"/>
      <c r="H64" s="253"/>
      <c r="I64" s="253"/>
      <c r="J64" s="253"/>
      <c r="K64" s="249"/>
    </row>
    <row r="65" s="1" customFormat="1" ht="15" customHeight="1">
      <c r="B65" s="247"/>
      <c r="C65" s="253"/>
      <c r="D65" s="251" t="s">
        <v>497</v>
      </c>
      <c r="E65" s="251"/>
      <c r="F65" s="251"/>
      <c r="G65" s="251"/>
      <c r="H65" s="251"/>
      <c r="I65" s="251"/>
      <c r="J65" s="251"/>
      <c r="K65" s="249"/>
    </row>
    <row r="66" s="1" customFormat="1" ht="15" customHeight="1">
      <c r="B66" s="247"/>
      <c r="C66" s="253"/>
      <c r="D66" s="256" t="s">
        <v>498</v>
      </c>
      <c r="E66" s="256"/>
      <c r="F66" s="256"/>
      <c r="G66" s="256"/>
      <c r="H66" s="256"/>
      <c r="I66" s="256"/>
      <c r="J66" s="256"/>
      <c r="K66" s="249"/>
    </row>
    <row r="67" s="1" customFormat="1" ht="15" customHeight="1">
      <c r="B67" s="247"/>
      <c r="C67" s="253"/>
      <c r="D67" s="251" t="s">
        <v>499</v>
      </c>
      <c r="E67" s="251"/>
      <c r="F67" s="251"/>
      <c r="G67" s="251"/>
      <c r="H67" s="251"/>
      <c r="I67" s="251"/>
      <c r="J67" s="251"/>
      <c r="K67" s="249"/>
    </row>
    <row r="68" s="1" customFormat="1" ht="15" customHeight="1">
      <c r="B68" s="247"/>
      <c r="C68" s="253"/>
      <c r="D68" s="251" t="s">
        <v>500</v>
      </c>
      <c r="E68" s="251"/>
      <c r="F68" s="251"/>
      <c r="G68" s="251"/>
      <c r="H68" s="251"/>
      <c r="I68" s="251"/>
      <c r="J68" s="251"/>
      <c r="K68" s="249"/>
    </row>
    <row r="69" s="1" customFormat="1" ht="15" customHeight="1">
      <c r="B69" s="247"/>
      <c r="C69" s="253"/>
      <c r="D69" s="251" t="s">
        <v>501</v>
      </c>
      <c r="E69" s="251"/>
      <c r="F69" s="251"/>
      <c r="G69" s="251"/>
      <c r="H69" s="251"/>
      <c r="I69" s="251"/>
      <c r="J69" s="251"/>
      <c r="K69" s="249"/>
    </row>
    <row r="70" s="1" customFormat="1" ht="15" customHeight="1">
      <c r="B70" s="247"/>
      <c r="C70" s="253"/>
      <c r="D70" s="251" t="s">
        <v>502</v>
      </c>
      <c r="E70" s="251"/>
      <c r="F70" s="251"/>
      <c r="G70" s="251"/>
      <c r="H70" s="251"/>
      <c r="I70" s="251"/>
      <c r="J70" s="251"/>
      <c r="K70" s="249"/>
    </row>
    <row r="71" s="1" customFormat="1" ht="12.75" customHeight="1">
      <c r="B71" s="258"/>
      <c r="C71" s="259"/>
      <c r="D71" s="259"/>
      <c r="E71" s="259"/>
      <c r="F71" s="259"/>
      <c r="G71" s="259"/>
      <c r="H71" s="259"/>
      <c r="I71" s="259"/>
      <c r="J71" s="259"/>
      <c r="K71" s="260"/>
    </row>
    <row r="72" s="1" customFormat="1" ht="18.75" customHeight="1">
      <c r="B72" s="261"/>
      <c r="C72" s="261"/>
      <c r="D72" s="261"/>
      <c r="E72" s="261"/>
      <c r="F72" s="261"/>
      <c r="G72" s="261"/>
      <c r="H72" s="261"/>
      <c r="I72" s="261"/>
      <c r="J72" s="261"/>
      <c r="K72" s="262"/>
    </row>
    <row r="73" s="1" customFormat="1" ht="18.75" customHeight="1">
      <c r="B73" s="262"/>
      <c r="C73" s="262"/>
      <c r="D73" s="262"/>
      <c r="E73" s="262"/>
      <c r="F73" s="262"/>
      <c r="G73" s="262"/>
      <c r="H73" s="262"/>
      <c r="I73" s="262"/>
      <c r="J73" s="262"/>
      <c r="K73" s="262"/>
    </row>
    <row r="74" s="1" customFormat="1" ht="7.5" customHeight="1">
      <c r="B74" s="263"/>
      <c r="C74" s="264"/>
      <c r="D74" s="264"/>
      <c r="E74" s="264"/>
      <c r="F74" s="264"/>
      <c r="G74" s="264"/>
      <c r="H74" s="264"/>
      <c r="I74" s="264"/>
      <c r="J74" s="264"/>
      <c r="K74" s="265"/>
    </row>
    <row r="75" s="1" customFormat="1" ht="45" customHeight="1">
      <c r="B75" s="266"/>
      <c r="C75" s="267" t="s">
        <v>503</v>
      </c>
      <c r="D75" s="267"/>
      <c r="E75" s="267"/>
      <c r="F75" s="267"/>
      <c r="G75" s="267"/>
      <c r="H75" s="267"/>
      <c r="I75" s="267"/>
      <c r="J75" s="267"/>
      <c r="K75" s="268"/>
    </row>
    <row r="76" s="1" customFormat="1" ht="17.25" customHeight="1">
      <c r="B76" s="266"/>
      <c r="C76" s="269" t="s">
        <v>504</v>
      </c>
      <c r="D76" s="269"/>
      <c r="E76" s="269"/>
      <c r="F76" s="269" t="s">
        <v>505</v>
      </c>
      <c r="G76" s="270"/>
      <c r="H76" s="269" t="s">
        <v>50</v>
      </c>
      <c r="I76" s="269" t="s">
        <v>53</v>
      </c>
      <c r="J76" s="269" t="s">
        <v>506</v>
      </c>
      <c r="K76" s="268"/>
    </row>
    <row r="77" s="1" customFormat="1" ht="17.25" customHeight="1">
      <c r="B77" s="266"/>
      <c r="C77" s="271" t="s">
        <v>507</v>
      </c>
      <c r="D77" s="271"/>
      <c r="E77" s="271"/>
      <c r="F77" s="272" t="s">
        <v>508</v>
      </c>
      <c r="G77" s="273"/>
      <c r="H77" s="271"/>
      <c r="I77" s="271"/>
      <c r="J77" s="271" t="s">
        <v>509</v>
      </c>
      <c r="K77" s="268"/>
    </row>
    <row r="78" s="1" customFormat="1" ht="5.25" customHeight="1">
      <c r="B78" s="266"/>
      <c r="C78" s="274"/>
      <c r="D78" s="274"/>
      <c r="E78" s="274"/>
      <c r="F78" s="274"/>
      <c r="G78" s="275"/>
      <c r="H78" s="274"/>
      <c r="I78" s="274"/>
      <c r="J78" s="274"/>
      <c r="K78" s="268"/>
    </row>
    <row r="79" s="1" customFormat="1" ht="15" customHeight="1">
      <c r="B79" s="266"/>
      <c r="C79" s="254" t="s">
        <v>49</v>
      </c>
      <c r="D79" s="276"/>
      <c r="E79" s="276"/>
      <c r="F79" s="277" t="s">
        <v>510</v>
      </c>
      <c r="G79" s="278"/>
      <c r="H79" s="254" t="s">
        <v>511</v>
      </c>
      <c r="I79" s="254" t="s">
        <v>512</v>
      </c>
      <c r="J79" s="254">
        <v>20</v>
      </c>
      <c r="K79" s="268"/>
    </row>
    <row r="80" s="1" customFormat="1" ht="15" customHeight="1">
      <c r="B80" s="266"/>
      <c r="C80" s="254" t="s">
        <v>513</v>
      </c>
      <c r="D80" s="254"/>
      <c r="E80" s="254"/>
      <c r="F80" s="277" t="s">
        <v>510</v>
      </c>
      <c r="G80" s="278"/>
      <c r="H80" s="254" t="s">
        <v>514</v>
      </c>
      <c r="I80" s="254" t="s">
        <v>512</v>
      </c>
      <c r="J80" s="254">
        <v>120</v>
      </c>
      <c r="K80" s="268"/>
    </row>
    <row r="81" s="1" customFormat="1" ht="15" customHeight="1">
      <c r="B81" s="279"/>
      <c r="C81" s="254" t="s">
        <v>515</v>
      </c>
      <c r="D81" s="254"/>
      <c r="E81" s="254"/>
      <c r="F81" s="277" t="s">
        <v>516</v>
      </c>
      <c r="G81" s="278"/>
      <c r="H81" s="254" t="s">
        <v>517</v>
      </c>
      <c r="I81" s="254" t="s">
        <v>512</v>
      </c>
      <c r="J81" s="254">
        <v>50</v>
      </c>
      <c r="K81" s="268"/>
    </row>
    <row r="82" s="1" customFormat="1" ht="15" customHeight="1">
      <c r="B82" s="279"/>
      <c r="C82" s="254" t="s">
        <v>518</v>
      </c>
      <c r="D82" s="254"/>
      <c r="E82" s="254"/>
      <c r="F82" s="277" t="s">
        <v>510</v>
      </c>
      <c r="G82" s="278"/>
      <c r="H82" s="254" t="s">
        <v>519</v>
      </c>
      <c r="I82" s="254" t="s">
        <v>520</v>
      </c>
      <c r="J82" s="254"/>
      <c r="K82" s="268"/>
    </row>
    <row r="83" s="1" customFormat="1" ht="15" customHeight="1">
      <c r="B83" s="279"/>
      <c r="C83" s="280" t="s">
        <v>521</v>
      </c>
      <c r="D83" s="280"/>
      <c r="E83" s="280"/>
      <c r="F83" s="281" t="s">
        <v>516</v>
      </c>
      <c r="G83" s="280"/>
      <c r="H83" s="280" t="s">
        <v>522</v>
      </c>
      <c r="I83" s="280" t="s">
        <v>512</v>
      </c>
      <c r="J83" s="280">
        <v>15</v>
      </c>
      <c r="K83" s="268"/>
    </row>
    <row r="84" s="1" customFormat="1" ht="15" customHeight="1">
      <c r="B84" s="279"/>
      <c r="C84" s="280" t="s">
        <v>523</v>
      </c>
      <c r="D84" s="280"/>
      <c r="E84" s="280"/>
      <c r="F84" s="281" t="s">
        <v>516</v>
      </c>
      <c r="G84" s="280"/>
      <c r="H84" s="280" t="s">
        <v>524</v>
      </c>
      <c r="I84" s="280" t="s">
        <v>512</v>
      </c>
      <c r="J84" s="280">
        <v>15</v>
      </c>
      <c r="K84" s="268"/>
    </row>
    <row r="85" s="1" customFormat="1" ht="15" customHeight="1">
      <c r="B85" s="279"/>
      <c r="C85" s="280" t="s">
        <v>525</v>
      </c>
      <c r="D85" s="280"/>
      <c r="E85" s="280"/>
      <c r="F85" s="281" t="s">
        <v>516</v>
      </c>
      <c r="G85" s="280"/>
      <c r="H85" s="280" t="s">
        <v>526</v>
      </c>
      <c r="I85" s="280" t="s">
        <v>512</v>
      </c>
      <c r="J85" s="280">
        <v>20</v>
      </c>
      <c r="K85" s="268"/>
    </row>
    <row r="86" s="1" customFormat="1" ht="15" customHeight="1">
      <c r="B86" s="279"/>
      <c r="C86" s="280" t="s">
        <v>527</v>
      </c>
      <c r="D86" s="280"/>
      <c r="E86" s="280"/>
      <c r="F86" s="281" t="s">
        <v>516</v>
      </c>
      <c r="G86" s="280"/>
      <c r="H86" s="280" t="s">
        <v>528</v>
      </c>
      <c r="I86" s="280" t="s">
        <v>512</v>
      </c>
      <c r="J86" s="280">
        <v>20</v>
      </c>
      <c r="K86" s="268"/>
    </row>
    <row r="87" s="1" customFormat="1" ht="15" customHeight="1">
      <c r="B87" s="279"/>
      <c r="C87" s="254" t="s">
        <v>529</v>
      </c>
      <c r="D87" s="254"/>
      <c r="E87" s="254"/>
      <c r="F87" s="277" t="s">
        <v>516</v>
      </c>
      <c r="G87" s="278"/>
      <c r="H87" s="254" t="s">
        <v>530</v>
      </c>
      <c r="I87" s="254" t="s">
        <v>512</v>
      </c>
      <c r="J87" s="254">
        <v>50</v>
      </c>
      <c r="K87" s="268"/>
    </row>
    <row r="88" s="1" customFormat="1" ht="15" customHeight="1">
      <c r="B88" s="279"/>
      <c r="C88" s="254" t="s">
        <v>531</v>
      </c>
      <c r="D88" s="254"/>
      <c r="E88" s="254"/>
      <c r="F88" s="277" t="s">
        <v>516</v>
      </c>
      <c r="G88" s="278"/>
      <c r="H88" s="254" t="s">
        <v>532</v>
      </c>
      <c r="I88" s="254" t="s">
        <v>512</v>
      </c>
      <c r="J88" s="254">
        <v>20</v>
      </c>
      <c r="K88" s="268"/>
    </row>
    <row r="89" s="1" customFormat="1" ht="15" customHeight="1">
      <c r="B89" s="279"/>
      <c r="C89" s="254" t="s">
        <v>533</v>
      </c>
      <c r="D89" s="254"/>
      <c r="E89" s="254"/>
      <c r="F89" s="277" t="s">
        <v>516</v>
      </c>
      <c r="G89" s="278"/>
      <c r="H89" s="254" t="s">
        <v>534</v>
      </c>
      <c r="I89" s="254" t="s">
        <v>512</v>
      </c>
      <c r="J89" s="254">
        <v>20</v>
      </c>
      <c r="K89" s="268"/>
    </row>
    <row r="90" s="1" customFormat="1" ht="15" customHeight="1">
      <c r="B90" s="279"/>
      <c r="C90" s="254" t="s">
        <v>535</v>
      </c>
      <c r="D90" s="254"/>
      <c r="E90" s="254"/>
      <c r="F90" s="277" t="s">
        <v>516</v>
      </c>
      <c r="G90" s="278"/>
      <c r="H90" s="254" t="s">
        <v>536</v>
      </c>
      <c r="I90" s="254" t="s">
        <v>512</v>
      </c>
      <c r="J90" s="254">
        <v>50</v>
      </c>
      <c r="K90" s="268"/>
    </row>
    <row r="91" s="1" customFormat="1" ht="15" customHeight="1">
      <c r="B91" s="279"/>
      <c r="C91" s="254" t="s">
        <v>537</v>
      </c>
      <c r="D91" s="254"/>
      <c r="E91" s="254"/>
      <c r="F91" s="277" t="s">
        <v>516</v>
      </c>
      <c r="G91" s="278"/>
      <c r="H91" s="254" t="s">
        <v>537</v>
      </c>
      <c r="I91" s="254" t="s">
        <v>512</v>
      </c>
      <c r="J91" s="254">
        <v>50</v>
      </c>
      <c r="K91" s="268"/>
    </row>
    <row r="92" s="1" customFormat="1" ht="15" customHeight="1">
      <c r="B92" s="279"/>
      <c r="C92" s="254" t="s">
        <v>538</v>
      </c>
      <c r="D92" s="254"/>
      <c r="E92" s="254"/>
      <c r="F92" s="277" t="s">
        <v>516</v>
      </c>
      <c r="G92" s="278"/>
      <c r="H92" s="254" t="s">
        <v>539</v>
      </c>
      <c r="I92" s="254" t="s">
        <v>512</v>
      </c>
      <c r="J92" s="254">
        <v>255</v>
      </c>
      <c r="K92" s="268"/>
    </row>
    <row r="93" s="1" customFormat="1" ht="15" customHeight="1">
      <c r="B93" s="279"/>
      <c r="C93" s="254" t="s">
        <v>540</v>
      </c>
      <c r="D93" s="254"/>
      <c r="E93" s="254"/>
      <c r="F93" s="277" t="s">
        <v>510</v>
      </c>
      <c r="G93" s="278"/>
      <c r="H93" s="254" t="s">
        <v>541</v>
      </c>
      <c r="I93" s="254" t="s">
        <v>542</v>
      </c>
      <c r="J93" s="254"/>
      <c r="K93" s="268"/>
    </row>
    <row r="94" s="1" customFormat="1" ht="15" customHeight="1">
      <c r="B94" s="279"/>
      <c r="C94" s="254" t="s">
        <v>543</v>
      </c>
      <c r="D94" s="254"/>
      <c r="E94" s="254"/>
      <c r="F94" s="277" t="s">
        <v>510</v>
      </c>
      <c r="G94" s="278"/>
      <c r="H94" s="254" t="s">
        <v>544</v>
      </c>
      <c r="I94" s="254" t="s">
        <v>545</v>
      </c>
      <c r="J94" s="254"/>
      <c r="K94" s="268"/>
    </row>
    <row r="95" s="1" customFormat="1" ht="15" customHeight="1">
      <c r="B95" s="279"/>
      <c r="C95" s="254" t="s">
        <v>546</v>
      </c>
      <c r="D95" s="254"/>
      <c r="E95" s="254"/>
      <c r="F95" s="277" t="s">
        <v>510</v>
      </c>
      <c r="G95" s="278"/>
      <c r="H95" s="254" t="s">
        <v>546</v>
      </c>
      <c r="I95" s="254" t="s">
        <v>545</v>
      </c>
      <c r="J95" s="254"/>
      <c r="K95" s="268"/>
    </row>
    <row r="96" s="1" customFormat="1" ht="15" customHeight="1">
      <c r="B96" s="279"/>
      <c r="C96" s="254" t="s">
        <v>34</v>
      </c>
      <c r="D96" s="254"/>
      <c r="E96" s="254"/>
      <c r="F96" s="277" t="s">
        <v>510</v>
      </c>
      <c r="G96" s="278"/>
      <c r="H96" s="254" t="s">
        <v>547</v>
      </c>
      <c r="I96" s="254" t="s">
        <v>545</v>
      </c>
      <c r="J96" s="254"/>
      <c r="K96" s="268"/>
    </row>
    <row r="97" s="1" customFormat="1" ht="15" customHeight="1">
      <c r="B97" s="279"/>
      <c r="C97" s="254" t="s">
        <v>44</v>
      </c>
      <c r="D97" s="254"/>
      <c r="E97" s="254"/>
      <c r="F97" s="277" t="s">
        <v>510</v>
      </c>
      <c r="G97" s="278"/>
      <c r="H97" s="254" t="s">
        <v>548</v>
      </c>
      <c r="I97" s="254" t="s">
        <v>545</v>
      </c>
      <c r="J97" s="254"/>
      <c r="K97" s="268"/>
    </row>
    <row r="98" s="1" customFormat="1" ht="15" customHeight="1">
      <c r="B98" s="282"/>
      <c r="C98" s="283"/>
      <c r="D98" s="283"/>
      <c r="E98" s="283"/>
      <c r="F98" s="283"/>
      <c r="G98" s="283"/>
      <c r="H98" s="283"/>
      <c r="I98" s="283"/>
      <c r="J98" s="283"/>
      <c r="K98" s="284"/>
    </row>
    <row r="99" s="1" customFormat="1" ht="18.75" customHeight="1">
      <c r="B99" s="285"/>
      <c r="C99" s="286"/>
      <c r="D99" s="286"/>
      <c r="E99" s="286"/>
      <c r="F99" s="286"/>
      <c r="G99" s="286"/>
      <c r="H99" s="286"/>
      <c r="I99" s="286"/>
      <c r="J99" s="286"/>
      <c r="K99" s="285"/>
    </row>
    <row r="100" s="1" customFormat="1" ht="18.75" customHeight="1">
      <c r="B100" s="262"/>
      <c r="C100" s="262"/>
      <c r="D100" s="262"/>
      <c r="E100" s="262"/>
      <c r="F100" s="262"/>
      <c r="G100" s="262"/>
      <c r="H100" s="262"/>
      <c r="I100" s="262"/>
      <c r="J100" s="262"/>
      <c r="K100" s="262"/>
    </row>
    <row r="101" s="1" customFormat="1" ht="7.5" customHeight="1">
      <c r="B101" s="263"/>
      <c r="C101" s="264"/>
      <c r="D101" s="264"/>
      <c r="E101" s="264"/>
      <c r="F101" s="264"/>
      <c r="G101" s="264"/>
      <c r="H101" s="264"/>
      <c r="I101" s="264"/>
      <c r="J101" s="264"/>
      <c r="K101" s="265"/>
    </row>
    <row r="102" s="1" customFormat="1" ht="45" customHeight="1">
      <c r="B102" s="266"/>
      <c r="C102" s="267" t="s">
        <v>549</v>
      </c>
      <c r="D102" s="267"/>
      <c r="E102" s="267"/>
      <c r="F102" s="267"/>
      <c r="G102" s="267"/>
      <c r="H102" s="267"/>
      <c r="I102" s="267"/>
      <c r="J102" s="267"/>
      <c r="K102" s="268"/>
    </row>
    <row r="103" s="1" customFormat="1" ht="17.25" customHeight="1">
      <c r="B103" s="266"/>
      <c r="C103" s="269" t="s">
        <v>504</v>
      </c>
      <c r="D103" s="269"/>
      <c r="E103" s="269"/>
      <c r="F103" s="269" t="s">
        <v>505</v>
      </c>
      <c r="G103" s="270"/>
      <c r="H103" s="269" t="s">
        <v>50</v>
      </c>
      <c r="I103" s="269" t="s">
        <v>53</v>
      </c>
      <c r="J103" s="269" t="s">
        <v>506</v>
      </c>
      <c r="K103" s="268"/>
    </row>
    <row r="104" s="1" customFormat="1" ht="17.25" customHeight="1">
      <c r="B104" s="266"/>
      <c r="C104" s="271" t="s">
        <v>507</v>
      </c>
      <c r="D104" s="271"/>
      <c r="E104" s="271"/>
      <c r="F104" s="272" t="s">
        <v>508</v>
      </c>
      <c r="G104" s="273"/>
      <c r="H104" s="271"/>
      <c r="I104" s="271"/>
      <c r="J104" s="271" t="s">
        <v>509</v>
      </c>
      <c r="K104" s="268"/>
    </row>
    <row r="105" s="1" customFormat="1" ht="5.25" customHeight="1">
      <c r="B105" s="266"/>
      <c r="C105" s="269"/>
      <c r="D105" s="269"/>
      <c r="E105" s="269"/>
      <c r="F105" s="269"/>
      <c r="G105" s="287"/>
      <c r="H105" s="269"/>
      <c r="I105" s="269"/>
      <c r="J105" s="269"/>
      <c r="K105" s="268"/>
    </row>
    <row r="106" s="1" customFormat="1" ht="15" customHeight="1">
      <c r="B106" s="266"/>
      <c r="C106" s="254" t="s">
        <v>49</v>
      </c>
      <c r="D106" s="276"/>
      <c r="E106" s="276"/>
      <c r="F106" s="277" t="s">
        <v>510</v>
      </c>
      <c r="G106" s="254"/>
      <c r="H106" s="254" t="s">
        <v>550</v>
      </c>
      <c r="I106" s="254" t="s">
        <v>512</v>
      </c>
      <c r="J106" s="254">
        <v>20</v>
      </c>
      <c r="K106" s="268"/>
    </row>
    <row r="107" s="1" customFormat="1" ht="15" customHeight="1">
      <c r="B107" s="266"/>
      <c r="C107" s="254" t="s">
        <v>513</v>
      </c>
      <c r="D107" s="254"/>
      <c r="E107" s="254"/>
      <c r="F107" s="277" t="s">
        <v>510</v>
      </c>
      <c r="G107" s="254"/>
      <c r="H107" s="254" t="s">
        <v>550</v>
      </c>
      <c r="I107" s="254" t="s">
        <v>512</v>
      </c>
      <c r="J107" s="254">
        <v>120</v>
      </c>
      <c r="K107" s="268"/>
    </row>
    <row r="108" s="1" customFormat="1" ht="15" customHeight="1">
      <c r="B108" s="279"/>
      <c r="C108" s="254" t="s">
        <v>515</v>
      </c>
      <c r="D108" s="254"/>
      <c r="E108" s="254"/>
      <c r="F108" s="277" t="s">
        <v>516</v>
      </c>
      <c r="G108" s="254"/>
      <c r="H108" s="254" t="s">
        <v>550</v>
      </c>
      <c r="I108" s="254" t="s">
        <v>512</v>
      </c>
      <c r="J108" s="254">
        <v>50</v>
      </c>
      <c r="K108" s="268"/>
    </row>
    <row r="109" s="1" customFormat="1" ht="15" customHeight="1">
      <c r="B109" s="279"/>
      <c r="C109" s="254" t="s">
        <v>518</v>
      </c>
      <c r="D109" s="254"/>
      <c r="E109" s="254"/>
      <c r="F109" s="277" t="s">
        <v>510</v>
      </c>
      <c r="G109" s="254"/>
      <c r="H109" s="254" t="s">
        <v>550</v>
      </c>
      <c r="I109" s="254" t="s">
        <v>520</v>
      </c>
      <c r="J109" s="254"/>
      <c r="K109" s="268"/>
    </row>
    <row r="110" s="1" customFormat="1" ht="15" customHeight="1">
      <c r="B110" s="279"/>
      <c r="C110" s="254" t="s">
        <v>529</v>
      </c>
      <c r="D110" s="254"/>
      <c r="E110" s="254"/>
      <c r="F110" s="277" t="s">
        <v>516</v>
      </c>
      <c r="G110" s="254"/>
      <c r="H110" s="254" t="s">
        <v>550</v>
      </c>
      <c r="I110" s="254" t="s">
        <v>512</v>
      </c>
      <c r="J110" s="254">
        <v>50</v>
      </c>
      <c r="K110" s="268"/>
    </row>
    <row r="111" s="1" customFormat="1" ht="15" customHeight="1">
      <c r="B111" s="279"/>
      <c r="C111" s="254" t="s">
        <v>537</v>
      </c>
      <c r="D111" s="254"/>
      <c r="E111" s="254"/>
      <c r="F111" s="277" t="s">
        <v>516</v>
      </c>
      <c r="G111" s="254"/>
      <c r="H111" s="254" t="s">
        <v>550</v>
      </c>
      <c r="I111" s="254" t="s">
        <v>512</v>
      </c>
      <c r="J111" s="254">
        <v>50</v>
      </c>
      <c r="K111" s="268"/>
    </row>
    <row r="112" s="1" customFormat="1" ht="15" customHeight="1">
      <c r="B112" s="279"/>
      <c r="C112" s="254" t="s">
        <v>535</v>
      </c>
      <c r="D112" s="254"/>
      <c r="E112" s="254"/>
      <c r="F112" s="277" t="s">
        <v>516</v>
      </c>
      <c r="G112" s="254"/>
      <c r="H112" s="254" t="s">
        <v>550</v>
      </c>
      <c r="I112" s="254" t="s">
        <v>512</v>
      </c>
      <c r="J112" s="254">
        <v>50</v>
      </c>
      <c r="K112" s="268"/>
    </row>
    <row r="113" s="1" customFormat="1" ht="15" customHeight="1">
      <c r="B113" s="279"/>
      <c r="C113" s="254" t="s">
        <v>49</v>
      </c>
      <c r="D113" s="254"/>
      <c r="E113" s="254"/>
      <c r="F113" s="277" t="s">
        <v>510</v>
      </c>
      <c r="G113" s="254"/>
      <c r="H113" s="254" t="s">
        <v>551</v>
      </c>
      <c r="I113" s="254" t="s">
        <v>512</v>
      </c>
      <c r="J113" s="254">
        <v>20</v>
      </c>
      <c r="K113" s="268"/>
    </row>
    <row r="114" s="1" customFormat="1" ht="15" customHeight="1">
      <c r="B114" s="279"/>
      <c r="C114" s="254" t="s">
        <v>552</v>
      </c>
      <c r="D114" s="254"/>
      <c r="E114" s="254"/>
      <c r="F114" s="277" t="s">
        <v>510</v>
      </c>
      <c r="G114" s="254"/>
      <c r="H114" s="254" t="s">
        <v>553</v>
      </c>
      <c r="I114" s="254" t="s">
        <v>512</v>
      </c>
      <c r="J114" s="254">
        <v>120</v>
      </c>
      <c r="K114" s="268"/>
    </row>
    <row r="115" s="1" customFormat="1" ht="15" customHeight="1">
      <c r="B115" s="279"/>
      <c r="C115" s="254" t="s">
        <v>34</v>
      </c>
      <c r="D115" s="254"/>
      <c r="E115" s="254"/>
      <c r="F115" s="277" t="s">
        <v>510</v>
      </c>
      <c r="G115" s="254"/>
      <c r="H115" s="254" t="s">
        <v>554</v>
      </c>
      <c r="I115" s="254" t="s">
        <v>545</v>
      </c>
      <c r="J115" s="254"/>
      <c r="K115" s="268"/>
    </row>
    <row r="116" s="1" customFormat="1" ht="15" customHeight="1">
      <c r="B116" s="279"/>
      <c r="C116" s="254" t="s">
        <v>44</v>
      </c>
      <c r="D116" s="254"/>
      <c r="E116" s="254"/>
      <c r="F116" s="277" t="s">
        <v>510</v>
      </c>
      <c r="G116" s="254"/>
      <c r="H116" s="254" t="s">
        <v>555</v>
      </c>
      <c r="I116" s="254" t="s">
        <v>545</v>
      </c>
      <c r="J116" s="254"/>
      <c r="K116" s="268"/>
    </row>
    <row r="117" s="1" customFormat="1" ht="15" customHeight="1">
      <c r="B117" s="279"/>
      <c r="C117" s="254" t="s">
        <v>53</v>
      </c>
      <c r="D117" s="254"/>
      <c r="E117" s="254"/>
      <c r="F117" s="277" t="s">
        <v>510</v>
      </c>
      <c r="G117" s="254"/>
      <c r="H117" s="254" t="s">
        <v>556</v>
      </c>
      <c r="I117" s="254" t="s">
        <v>557</v>
      </c>
      <c r="J117" s="254"/>
      <c r="K117" s="268"/>
    </row>
    <row r="118" s="1" customFormat="1" ht="15" customHeight="1">
      <c r="B118" s="282"/>
      <c r="C118" s="288"/>
      <c r="D118" s="288"/>
      <c r="E118" s="288"/>
      <c r="F118" s="288"/>
      <c r="G118" s="288"/>
      <c r="H118" s="288"/>
      <c r="I118" s="288"/>
      <c r="J118" s="288"/>
      <c r="K118" s="284"/>
    </row>
    <row r="119" s="1" customFormat="1" ht="18.75" customHeight="1">
      <c r="B119" s="289"/>
      <c r="C119" s="290"/>
      <c r="D119" s="290"/>
      <c r="E119" s="290"/>
      <c r="F119" s="291"/>
      <c r="G119" s="290"/>
      <c r="H119" s="290"/>
      <c r="I119" s="290"/>
      <c r="J119" s="290"/>
      <c r="K119" s="289"/>
    </row>
    <row r="120" s="1" customFormat="1" ht="18.75" customHeight="1">
      <c r="B120" s="262"/>
      <c r="C120" s="262"/>
      <c r="D120" s="262"/>
      <c r="E120" s="262"/>
      <c r="F120" s="262"/>
      <c r="G120" s="262"/>
      <c r="H120" s="262"/>
      <c r="I120" s="262"/>
      <c r="J120" s="262"/>
      <c r="K120" s="262"/>
    </row>
    <row r="121" s="1" customFormat="1" ht="7.5" customHeight="1">
      <c r="B121" s="292"/>
      <c r="C121" s="293"/>
      <c r="D121" s="293"/>
      <c r="E121" s="293"/>
      <c r="F121" s="293"/>
      <c r="G121" s="293"/>
      <c r="H121" s="293"/>
      <c r="I121" s="293"/>
      <c r="J121" s="293"/>
      <c r="K121" s="294"/>
    </row>
    <row r="122" s="1" customFormat="1" ht="45" customHeight="1">
      <c r="B122" s="295"/>
      <c r="C122" s="245" t="s">
        <v>558</v>
      </c>
      <c r="D122" s="245"/>
      <c r="E122" s="245"/>
      <c r="F122" s="245"/>
      <c r="G122" s="245"/>
      <c r="H122" s="245"/>
      <c r="I122" s="245"/>
      <c r="J122" s="245"/>
      <c r="K122" s="296"/>
    </row>
    <row r="123" s="1" customFormat="1" ht="17.25" customHeight="1">
      <c r="B123" s="297"/>
      <c r="C123" s="269" t="s">
        <v>504</v>
      </c>
      <c r="D123" s="269"/>
      <c r="E123" s="269"/>
      <c r="F123" s="269" t="s">
        <v>505</v>
      </c>
      <c r="G123" s="270"/>
      <c r="H123" s="269" t="s">
        <v>50</v>
      </c>
      <c r="I123" s="269" t="s">
        <v>53</v>
      </c>
      <c r="J123" s="269" t="s">
        <v>506</v>
      </c>
      <c r="K123" s="298"/>
    </row>
    <row r="124" s="1" customFormat="1" ht="17.25" customHeight="1">
      <c r="B124" s="297"/>
      <c r="C124" s="271" t="s">
        <v>507</v>
      </c>
      <c r="D124" s="271"/>
      <c r="E124" s="271"/>
      <c r="F124" s="272" t="s">
        <v>508</v>
      </c>
      <c r="G124" s="273"/>
      <c r="H124" s="271"/>
      <c r="I124" s="271"/>
      <c r="J124" s="271" t="s">
        <v>509</v>
      </c>
      <c r="K124" s="298"/>
    </row>
    <row r="125" s="1" customFormat="1" ht="5.25" customHeight="1">
      <c r="B125" s="299"/>
      <c r="C125" s="274"/>
      <c r="D125" s="274"/>
      <c r="E125" s="274"/>
      <c r="F125" s="274"/>
      <c r="G125" s="300"/>
      <c r="H125" s="274"/>
      <c r="I125" s="274"/>
      <c r="J125" s="274"/>
      <c r="K125" s="301"/>
    </row>
    <row r="126" s="1" customFormat="1" ht="15" customHeight="1">
      <c r="B126" s="299"/>
      <c r="C126" s="254" t="s">
        <v>513</v>
      </c>
      <c r="D126" s="276"/>
      <c r="E126" s="276"/>
      <c r="F126" s="277" t="s">
        <v>510</v>
      </c>
      <c r="G126" s="254"/>
      <c r="H126" s="254" t="s">
        <v>550</v>
      </c>
      <c r="I126" s="254" t="s">
        <v>512</v>
      </c>
      <c r="J126" s="254">
        <v>120</v>
      </c>
      <c r="K126" s="302"/>
    </row>
    <row r="127" s="1" customFormat="1" ht="15" customHeight="1">
      <c r="B127" s="299"/>
      <c r="C127" s="254" t="s">
        <v>559</v>
      </c>
      <c r="D127" s="254"/>
      <c r="E127" s="254"/>
      <c r="F127" s="277" t="s">
        <v>510</v>
      </c>
      <c r="G127" s="254"/>
      <c r="H127" s="254" t="s">
        <v>560</v>
      </c>
      <c r="I127" s="254" t="s">
        <v>512</v>
      </c>
      <c r="J127" s="254" t="s">
        <v>561</v>
      </c>
      <c r="K127" s="302"/>
    </row>
    <row r="128" s="1" customFormat="1" ht="15" customHeight="1">
      <c r="B128" s="299"/>
      <c r="C128" s="254" t="s">
        <v>458</v>
      </c>
      <c r="D128" s="254"/>
      <c r="E128" s="254"/>
      <c r="F128" s="277" t="s">
        <v>510</v>
      </c>
      <c r="G128" s="254"/>
      <c r="H128" s="254" t="s">
        <v>562</v>
      </c>
      <c r="I128" s="254" t="s">
        <v>512</v>
      </c>
      <c r="J128" s="254" t="s">
        <v>561</v>
      </c>
      <c r="K128" s="302"/>
    </row>
    <row r="129" s="1" customFormat="1" ht="15" customHeight="1">
      <c r="B129" s="299"/>
      <c r="C129" s="254" t="s">
        <v>521</v>
      </c>
      <c r="D129" s="254"/>
      <c r="E129" s="254"/>
      <c r="F129" s="277" t="s">
        <v>516</v>
      </c>
      <c r="G129" s="254"/>
      <c r="H129" s="254" t="s">
        <v>522</v>
      </c>
      <c r="I129" s="254" t="s">
        <v>512</v>
      </c>
      <c r="J129" s="254">
        <v>15</v>
      </c>
      <c r="K129" s="302"/>
    </row>
    <row r="130" s="1" customFormat="1" ht="15" customHeight="1">
      <c r="B130" s="299"/>
      <c r="C130" s="280" t="s">
        <v>523</v>
      </c>
      <c r="D130" s="280"/>
      <c r="E130" s="280"/>
      <c r="F130" s="281" t="s">
        <v>516</v>
      </c>
      <c r="G130" s="280"/>
      <c r="H130" s="280" t="s">
        <v>524</v>
      </c>
      <c r="I130" s="280" t="s">
        <v>512</v>
      </c>
      <c r="J130" s="280">
        <v>15</v>
      </c>
      <c r="K130" s="302"/>
    </row>
    <row r="131" s="1" customFormat="1" ht="15" customHeight="1">
      <c r="B131" s="299"/>
      <c r="C131" s="280" t="s">
        <v>525</v>
      </c>
      <c r="D131" s="280"/>
      <c r="E131" s="280"/>
      <c r="F131" s="281" t="s">
        <v>516</v>
      </c>
      <c r="G131" s="280"/>
      <c r="H131" s="280" t="s">
        <v>526</v>
      </c>
      <c r="I131" s="280" t="s">
        <v>512</v>
      </c>
      <c r="J131" s="280">
        <v>20</v>
      </c>
      <c r="K131" s="302"/>
    </row>
    <row r="132" s="1" customFormat="1" ht="15" customHeight="1">
      <c r="B132" s="299"/>
      <c r="C132" s="280" t="s">
        <v>527</v>
      </c>
      <c r="D132" s="280"/>
      <c r="E132" s="280"/>
      <c r="F132" s="281" t="s">
        <v>516</v>
      </c>
      <c r="G132" s="280"/>
      <c r="H132" s="280" t="s">
        <v>528</v>
      </c>
      <c r="I132" s="280" t="s">
        <v>512</v>
      </c>
      <c r="J132" s="280">
        <v>20</v>
      </c>
      <c r="K132" s="302"/>
    </row>
    <row r="133" s="1" customFormat="1" ht="15" customHeight="1">
      <c r="B133" s="299"/>
      <c r="C133" s="254" t="s">
        <v>515</v>
      </c>
      <c r="D133" s="254"/>
      <c r="E133" s="254"/>
      <c r="F133" s="277" t="s">
        <v>516</v>
      </c>
      <c r="G133" s="254"/>
      <c r="H133" s="254" t="s">
        <v>550</v>
      </c>
      <c r="I133" s="254" t="s">
        <v>512</v>
      </c>
      <c r="J133" s="254">
        <v>50</v>
      </c>
      <c r="K133" s="302"/>
    </row>
    <row r="134" s="1" customFormat="1" ht="15" customHeight="1">
      <c r="B134" s="299"/>
      <c r="C134" s="254" t="s">
        <v>529</v>
      </c>
      <c r="D134" s="254"/>
      <c r="E134" s="254"/>
      <c r="F134" s="277" t="s">
        <v>516</v>
      </c>
      <c r="G134" s="254"/>
      <c r="H134" s="254" t="s">
        <v>550</v>
      </c>
      <c r="I134" s="254" t="s">
        <v>512</v>
      </c>
      <c r="J134" s="254">
        <v>50</v>
      </c>
      <c r="K134" s="302"/>
    </row>
    <row r="135" s="1" customFormat="1" ht="15" customHeight="1">
      <c r="B135" s="299"/>
      <c r="C135" s="254" t="s">
        <v>535</v>
      </c>
      <c r="D135" s="254"/>
      <c r="E135" s="254"/>
      <c r="F135" s="277" t="s">
        <v>516</v>
      </c>
      <c r="G135" s="254"/>
      <c r="H135" s="254" t="s">
        <v>550</v>
      </c>
      <c r="I135" s="254" t="s">
        <v>512</v>
      </c>
      <c r="J135" s="254">
        <v>50</v>
      </c>
      <c r="K135" s="302"/>
    </row>
    <row r="136" s="1" customFormat="1" ht="15" customHeight="1">
      <c r="B136" s="299"/>
      <c r="C136" s="254" t="s">
        <v>537</v>
      </c>
      <c r="D136" s="254"/>
      <c r="E136" s="254"/>
      <c r="F136" s="277" t="s">
        <v>516</v>
      </c>
      <c r="G136" s="254"/>
      <c r="H136" s="254" t="s">
        <v>550</v>
      </c>
      <c r="I136" s="254" t="s">
        <v>512</v>
      </c>
      <c r="J136" s="254">
        <v>50</v>
      </c>
      <c r="K136" s="302"/>
    </row>
    <row r="137" s="1" customFormat="1" ht="15" customHeight="1">
      <c r="B137" s="299"/>
      <c r="C137" s="254" t="s">
        <v>538</v>
      </c>
      <c r="D137" s="254"/>
      <c r="E137" s="254"/>
      <c r="F137" s="277" t="s">
        <v>516</v>
      </c>
      <c r="G137" s="254"/>
      <c r="H137" s="254" t="s">
        <v>563</v>
      </c>
      <c r="I137" s="254" t="s">
        <v>512</v>
      </c>
      <c r="J137" s="254">
        <v>255</v>
      </c>
      <c r="K137" s="302"/>
    </row>
    <row r="138" s="1" customFormat="1" ht="15" customHeight="1">
      <c r="B138" s="299"/>
      <c r="C138" s="254" t="s">
        <v>540</v>
      </c>
      <c r="D138" s="254"/>
      <c r="E138" s="254"/>
      <c r="F138" s="277" t="s">
        <v>510</v>
      </c>
      <c r="G138" s="254"/>
      <c r="H138" s="254" t="s">
        <v>564</v>
      </c>
      <c r="I138" s="254" t="s">
        <v>542</v>
      </c>
      <c r="J138" s="254"/>
      <c r="K138" s="302"/>
    </row>
    <row r="139" s="1" customFormat="1" ht="15" customHeight="1">
      <c r="B139" s="299"/>
      <c r="C139" s="254" t="s">
        <v>543</v>
      </c>
      <c r="D139" s="254"/>
      <c r="E139" s="254"/>
      <c r="F139" s="277" t="s">
        <v>510</v>
      </c>
      <c r="G139" s="254"/>
      <c r="H139" s="254" t="s">
        <v>565</v>
      </c>
      <c r="I139" s="254" t="s">
        <v>545</v>
      </c>
      <c r="J139" s="254"/>
      <c r="K139" s="302"/>
    </row>
    <row r="140" s="1" customFormat="1" ht="15" customHeight="1">
      <c r="B140" s="299"/>
      <c r="C140" s="254" t="s">
        <v>546</v>
      </c>
      <c r="D140" s="254"/>
      <c r="E140" s="254"/>
      <c r="F140" s="277" t="s">
        <v>510</v>
      </c>
      <c r="G140" s="254"/>
      <c r="H140" s="254" t="s">
        <v>546</v>
      </c>
      <c r="I140" s="254" t="s">
        <v>545</v>
      </c>
      <c r="J140" s="254"/>
      <c r="K140" s="302"/>
    </row>
    <row r="141" s="1" customFormat="1" ht="15" customHeight="1">
      <c r="B141" s="299"/>
      <c r="C141" s="254" t="s">
        <v>34</v>
      </c>
      <c r="D141" s="254"/>
      <c r="E141" s="254"/>
      <c r="F141" s="277" t="s">
        <v>510</v>
      </c>
      <c r="G141" s="254"/>
      <c r="H141" s="254" t="s">
        <v>566</v>
      </c>
      <c r="I141" s="254" t="s">
        <v>545</v>
      </c>
      <c r="J141" s="254"/>
      <c r="K141" s="302"/>
    </row>
    <row r="142" s="1" customFormat="1" ht="15" customHeight="1">
      <c r="B142" s="299"/>
      <c r="C142" s="254" t="s">
        <v>567</v>
      </c>
      <c r="D142" s="254"/>
      <c r="E142" s="254"/>
      <c r="F142" s="277" t="s">
        <v>510</v>
      </c>
      <c r="G142" s="254"/>
      <c r="H142" s="254" t="s">
        <v>568</v>
      </c>
      <c r="I142" s="254" t="s">
        <v>545</v>
      </c>
      <c r="J142" s="254"/>
      <c r="K142" s="302"/>
    </row>
    <row r="143" s="1" customFormat="1" ht="15" customHeight="1">
      <c r="B143" s="303"/>
      <c r="C143" s="304"/>
      <c r="D143" s="304"/>
      <c r="E143" s="304"/>
      <c r="F143" s="304"/>
      <c r="G143" s="304"/>
      <c r="H143" s="304"/>
      <c r="I143" s="304"/>
      <c r="J143" s="304"/>
      <c r="K143" s="305"/>
    </row>
    <row r="144" s="1" customFormat="1" ht="18.75" customHeight="1">
      <c r="B144" s="290"/>
      <c r="C144" s="290"/>
      <c r="D144" s="290"/>
      <c r="E144" s="290"/>
      <c r="F144" s="291"/>
      <c r="G144" s="290"/>
      <c r="H144" s="290"/>
      <c r="I144" s="290"/>
      <c r="J144" s="290"/>
      <c r="K144" s="290"/>
    </row>
    <row r="145" s="1" customFormat="1" ht="18.75" customHeight="1">
      <c r="B145" s="262"/>
      <c r="C145" s="262"/>
      <c r="D145" s="262"/>
      <c r="E145" s="262"/>
      <c r="F145" s="262"/>
      <c r="G145" s="262"/>
      <c r="H145" s="262"/>
      <c r="I145" s="262"/>
      <c r="J145" s="262"/>
      <c r="K145" s="262"/>
    </row>
    <row r="146" s="1" customFormat="1" ht="7.5" customHeight="1">
      <c r="B146" s="263"/>
      <c r="C146" s="264"/>
      <c r="D146" s="264"/>
      <c r="E146" s="264"/>
      <c r="F146" s="264"/>
      <c r="G146" s="264"/>
      <c r="H146" s="264"/>
      <c r="I146" s="264"/>
      <c r="J146" s="264"/>
      <c r="K146" s="265"/>
    </row>
    <row r="147" s="1" customFormat="1" ht="45" customHeight="1">
      <c r="B147" s="266"/>
      <c r="C147" s="267" t="s">
        <v>569</v>
      </c>
      <c r="D147" s="267"/>
      <c r="E147" s="267"/>
      <c r="F147" s="267"/>
      <c r="G147" s="267"/>
      <c r="H147" s="267"/>
      <c r="I147" s="267"/>
      <c r="J147" s="267"/>
      <c r="K147" s="268"/>
    </row>
    <row r="148" s="1" customFormat="1" ht="17.25" customHeight="1">
      <c r="B148" s="266"/>
      <c r="C148" s="269" t="s">
        <v>504</v>
      </c>
      <c r="D148" s="269"/>
      <c r="E148" s="269"/>
      <c r="F148" s="269" t="s">
        <v>505</v>
      </c>
      <c r="G148" s="270"/>
      <c r="H148" s="269" t="s">
        <v>50</v>
      </c>
      <c r="I148" s="269" t="s">
        <v>53</v>
      </c>
      <c r="J148" s="269" t="s">
        <v>506</v>
      </c>
      <c r="K148" s="268"/>
    </row>
    <row r="149" s="1" customFormat="1" ht="17.25" customHeight="1">
      <c r="B149" s="266"/>
      <c r="C149" s="271" t="s">
        <v>507</v>
      </c>
      <c r="D149" s="271"/>
      <c r="E149" s="271"/>
      <c r="F149" s="272" t="s">
        <v>508</v>
      </c>
      <c r="G149" s="273"/>
      <c r="H149" s="271"/>
      <c r="I149" s="271"/>
      <c r="J149" s="271" t="s">
        <v>509</v>
      </c>
      <c r="K149" s="268"/>
    </row>
    <row r="150" s="1" customFormat="1" ht="5.25" customHeight="1">
      <c r="B150" s="279"/>
      <c r="C150" s="274"/>
      <c r="D150" s="274"/>
      <c r="E150" s="274"/>
      <c r="F150" s="274"/>
      <c r="G150" s="275"/>
      <c r="H150" s="274"/>
      <c r="I150" s="274"/>
      <c r="J150" s="274"/>
      <c r="K150" s="302"/>
    </row>
    <row r="151" s="1" customFormat="1" ht="15" customHeight="1">
      <c r="B151" s="279"/>
      <c r="C151" s="306" t="s">
        <v>513</v>
      </c>
      <c r="D151" s="254"/>
      <c r="E151" s="254"/>
      <c r="F151" s="307" t="s">
        <v>510</v>
      </c>
      <c r="G151" s="254"/>
      <c r="H151" s="306" t="s">
        <v>550</v>
      </c>
      <c r="I151" s="306" t="s">
        <v>512</v>
      </c>
      <c r="J151" s="306">
        <v>120</v>
      </c>
      <c r="K151" s="302"/>
    </row>
    <row r="152" s="1" customFormat="1" ht="15" customHeight="1">
      <c r="B152" s="279"/>
      <c r="C152" s="306" t="s">
        <v>559</v>
      </c>
      <c r="D152" s="254"/>
      <c r="E152" s="254"/>
      <c r="F152" s="307" t="s">
        <v>510</v>
      </c>
      <c r="G152" s="254"/>
      <c r="H152" s="306" t="s">
        <v>570</v>
      </c>
      <c r="I152" s="306" t="s">
        <v>512</v>
      </c>
      <c r="J152" s="306" t="s">
        <v>561</v>
      </c>
      <c r="K152" s="302"/>
    </row>
    <row r="153" s="1" customFormat="1" ht="15" customHeight="1">
      <c r="B153" s="279"/>
      <c r="C153" s="306" t="s">
        <v>458</v>
      </c>
      <c r="D153" s="254"/>
      <c r="E153" s="254"/>
      <c r="F153" s="307" t="s">
        <v>510</v>
      </c>
      <c r="G153" s="254"/>
      <c r="H153" s="306" t="s">
        <v>571</v>
      </c>
      <c r="I153" s="306" t="s">
        <v>512</v>
      </c>
      <c r="J153" s="306" t="s">
        <v>561</v>
      </c>
      <c r="K153" s="302"/>
    </row>
    <row r="154" s="1" customFormat="1" ht="15" customHeight="1">
      <c r="B154" s="279"/>
      <c r="C154" s="306" t="s">
        <v>515</v>
      </c>
      <c r="D154" s="254"/>
      <c r="E154" s="254"/>
      <c r="F154" s="307" t="s">
        <v>516</v>
      </c>
      <c r="G154" s="254"/>
      <c r="H154" s="306" t="s">
        <v>550</v>
      </c>
      <c r="I154" s="306" t="s">
        <v>512</v>
      </c>
      <c r="J154" s="306">
        <v>50</v>
      </c>
      <c r="K154" s="302"/>
    </row>
    <row r="155" s="1" customFormat="1" ht="15" customHeight="1">
      <c r="B155" s="279"/>
      <c r="C155" s="306" t="s">
        <v>518</v>
      </c>
      <c r="D155" s="254"/>
      <c r="E155" s="254"/>
      <c r="F155" s="307" t="s">
        <v>510</v>
      </c>
      <c r="G155" s="254"/>
      <c r="H155" s="306" t="s">
        <v>550</v>
      </c>
      <c r="I155" s="306" t="s">
        <v>520</v>
      </c>
      <c r="J155" s="306"/>
      <c r="K155" s="302"/>
    </row>
    <row r="156" s="1" customFormat="1" ht="15" customHeight="1">
      <c r="B156" s="279"/>
      <c r="C156" s="306" t="s">
        <v>529</v>
      </c>
      <c r="D156" s="254"/>
      <c r="E156" s="254"/>
      <c r="F156" s="307" t="s">
        <v>516</v>
      </c>
      <c r="G156" s="254"/>
      <c r="H156" s="306" t="s">
        <v>550</v>
      </c>
      <c r="I156" s="306" t="s">
        <v>512</v>
      </c>
      <c r="J156" s="306">
        <v>50</v>
      </c>
      <c r="K156" s="302"/>
    </row>
    <row r="157" s="1" customFormat="1" ht="15" customHeight="1">
      <c r="B157" s="279"/>
      <c r="C157" s="306" t="s">
        <v>537</v>
      </c>
      <c r="D157" s="254"/>
      <c r="E157" s="254"/>
      <c r="F157" s="307" t="s">
        <v>516</v>
      </c>
      <c r="G157" s="254"/>
      <c r="H157" s="306" t="s">
        <v>550</v>
      </c>
      <c r="I157" s="306" t="s">
        <v>512</v>
      </c>
      <c r="J157" s="306">
        <v>50</v>
      </c>
      <c r="K157" s="302"/>
    </row>
    <row r="158" s="1" customFormat="1" ht="15" customHeight="1">
      <c r="B158" s="279"/>
      <c r="C158" s="306" t="s">
        <v>535</v>
      </c>
      <c r="D158" s="254"/>
      <c r="E158" s="254"/>
      <c r="F158" s="307" t="s">
        <v>516</v>
      </c>
      <c r="G158" s="254"/>
      <c r="H158" s="306" t="s">
        <v>550</v>
      </c>
      <c r="I158" s="306" t="s">
        <v>512</v>
      </c>
      <c r="J158" s="306">
        <v>50</v>
      </c>
      <c r="K158" s="302"/>
    </row>
    <row r="159" s="1" customFormat="1" ht="15" customHeight="1">
      <c r="B159" s="279"/>
      <c r="C159" s="306" t="s">
        <v>78</v>
      </c>
      <c r="D159" s="254"/>
      <c r="E159" s="254"/>
      <c r="F159" s="307" t="s">
        <v>510</v>
      </c>
      <c r="G159" s="254"/>
      <c r="H159" s="306" t="s">
        <v>572</v>
      </c>
      <c r="I159" s="306" t="s">
        <v>512</v>
      </c>
      <c r="J159" s="306" t="s">
        <v>573</v>
      </c>
      <c r="K159" s="302"/>
    </row>
    <row r="160" s="1" customFormat="1" ht="15" customHeight="1">
      <c r="B160" s="279"/>
      <c r="C160" s="306" t="s">
        <v>574</v>
      </c>
      <c r="D160" s="254"/>
      <c r="E160" s="254"/>
      <c r="F160" s="307" t="s">
        <v>510</v>
      </c>
      <c r="G160" s="254"/>
      <c r="H160" s="306" t="s">
        <v>575</v>
      </c>
      <c r="I160" s="306" t="s">
        <v>545</v>
      </c>
      <c r="J160" s="306"/>
      <c r="K160" s="302"/>
    </row>
    <row r="161" s="1" customFormat="1" ht="15" customHeight="1">
      <c r="B161" s="308"/>
      <c r="C161" s="288"/>
      <c r="D161" s="288"/>
      <c r="E161" s="288"/>
      <c r="F161" s="288"/>
      <c r="G161" s="288"/>
      <c r="H161" s="288"/>
      <c r="I161" s="288"/>
      <c r="J161" s="288"/>
      <c r="K161" s="309"/>
    </row>
    <row r="162" s="1" customFormat="1" ht="18.75" customHeight="1">
      <c r="B162" s="290"/>
      <c r="C162" s="300"/>
      <c r="D162" s="300"/>
      <c r="E162" s="300"/>
      <c r="F162" s="310"/>
      <c r="G162" s="300"/>
      <c r="H162" s="300"/>
      <c r="I162" s="300"/>
      <c r="J162" s="300"/>
      <c r="K162" s="290"/>
    </row>
    <row r="163" s="1" customFormat="1" ht="18.75" customHeight="1">
      <c r="B163" s="262"/>
      <c r="C163" s="262"/>
      <c r="D163" s="262"/>
      <c r="E163" s="262"/>
      <c r="F163" s="262"/>
      <c r="G163" s="262"/>
      <c r="H163" s="262"/>
      <c r="I163" s="262"/>
      <c r="J163" s="262"/>
      <c r="K163" s="262"/>
    </row>
    <row r="164" s="1" customFormat="1" ht="7.5" customHeight="1">
      <c r="B164" s="241"/>
      <c r="C164" s="242"/>
      <c r="D164" s="242"/>
      <c r="E164" s="242"/>
      <c r="F164" s="242"/>
      <c r="G164" s="242"/>
      <c r="H164" s="242"/>
      <c r="I164" s="242"/>
      <c r="J164" s="242"/>
      <c r="K164" s="243"/>
    </row>
    <row r="165" s="1" customFormat="1" ht="45" customHeight="1">
      <c r="B165" s="244"/>
      <c r="C165" s="245" t="s">
        <v>576</v>
      </c>
      <c r="D165" s="245"/>
      <c r="E165" s="245"/>
      <c r="F165" s="245"/>
      <c r="G165" s="245"/>
      <c r="H165" s="245"/>
      <c r="I165" s="245"/>
      <c r="J165" s="245"/>
      <c r="K165" s="246"/>
    </row>
    <row r="166" s="1" customFormat="1" ht="17.25" customHeight="1">
      <c r="B166" s="244"/>
      <c r="C166" s="269" t="s">
        <v>504</v>
      </c>
      <c r="D166" s="269"/>
      <c r="E166" s="269"/>
      <c r="F166" s="269" t="s">
        <v>505</v>
      </c>
      <c r="G166" s="311"/>
      <c r="H166" s="312" t="s">
        <v>50</v>
      </c>
      <c r="I166" s="312" t="s">
        <v>53</v>
      </c>
      <c r="J166" s="269" t="s">
        <v>506</v>
      </c>
      <c r="K166" s="246"/>
    </row>
    <row r="167" s="1" customFormat="1" ht="17.25" customHeight="1">
      <c r="B167" s="247"/>
      <c r="C167" s="271" t="s">
        <v>507</v>
      </c>
      <c r="D167" s="271"/>
      <c r="E167" s="271"/>
      <c r="F167" s="272" t="s">
        <v>508</v>
      </c>
      <c r="G167" s="313"/>
      <c r="H167" s="314"/>
      <c r="I167" s="314"/>
      <c r="J167" s="271" t="s">
        <v>509</v>
      </c>
      <c r="K167" s="249"/>
    </row>
    <row r="168" s="1" customFormat="1" ht="5.25" customHeight="1">
      <c r="B168" s="279"/>
      <c r="C168" s="274"/>
      <c r="D168" s="274"/>
      <c r="E168" s="274"/>
      <c r="F168" s="274"/>
      <c r="G168" s="275"/>
      <c r="H168" s="274"/>
      <c r="I168" s="274"/>
      <c r="J168" s="274"/>
      <c r="K168" s="302"/>
    </row>
    <row r="169" s="1" customFormat="1" ht="15" customHeight="1">
      <c r="B169" s="279"/>
      <c r="C169" s="254" t="s">
        <v>513</v>
      </c>
      <c r="D169" s="254"/>
      <c r="E169" s="254"/>
      <c r="F169" s="277" t="s">
        <v>510</v>
      </c>
      <c r="G169" s="254"/>
      <c r="H169" s="254" t="s">
        <v>550</v>
      </c>
      <c r="I169" s="254" t="s">
        <v>512</v>
      </c>
      <c r="J169" s="254">
        <v>120</v>
      </c>
      <c r="K169" s="302"/>
    </row>
    <row r="170" s="1" customFormat="1" ht="15" customHeight="1">
      <c r="B170" s="279"/>
      <c r="C170" s="254" t="s">
        <v>559</v>
      </c>
      <c r="D170" s="254"/>
      <c r="E170" s="254"/>
      <c r="F170" s="277" t="s">
        <v>510</v>
      </c>
      <c r="G170" s="254"/>
      <c r="H170" s="254" t="s">
        <v>560</v>
      </c>
      <c r="I170" s="254" t="s">
        <v>512</v>
      </c>
      <c r="J170" s="254" t="s">
        <v>561</v>
      </c>
      <c r="K170" s="302"/>
    </row>
    <row r="171" s="1" customFormat="1" ht="15" customHeight="1">
      <c r="B171" s="279"/>
      <c r="C171" s="254" t="s">
        <v>458</v>
      </c>
      <c r="D171" s="254"/>
      <c r="E171" s="254"/>
      <c r="F171" s="277" t="s">
        <v>510</v>
      </c>
      <c r="G171" s="254"/>
      <c r="H171" s="254" t="s">
        <v>577</v>
      </c>
      <c r="I171" s="254" t="s">
        <v>512</v>
      </c>
      <c r="J171" s="254" t="s">
        <v>561</v>
      </c>
      <c r="K171" s="302"/>
    </row>
    <row r="172" s="1" customFormat="1" ht="15" customHeight="1">
      <c r="B172" s="279"/>
      <c r="C172" s="254" t="s">
        <v>515</v>
      </c>
      <c r="D172" s="254"/>
      <c r="E172" s="254"/>
      <c r="F172" s="277" t="s">
        <v>516</v>
      </c>
      <c r="G172" s="254"/>
      <c r="H172" s="254" t="s">
        <v>577</v>
      </c>
      <c r="I172" s="254" t="s">
        <v>512</v>
      </c>
      <c r="J172" s="254">
        <v>50</v>
      </c>
      <c r="K172" s="302"/>
    </row>
    <row r="173" s="1" customFormat="1" ht="15" customHeight="1">
      <c r="B173" s="279"/>
      <c r="C173" s="254" t="s">
        <v>518</v>
      </c>
      <c r="D173" s="254"/>
      <c r="E173" s="254"/>
      <c r="F173" s="277" t="s">
        <v>510</v>
      </c>
      <c r="G173" s="254"/>
      <c r="H173" s="254" t="s">
        <v>577</v>
      </c>
      <c r="I173" s="254" t="s">
        <v>520</v>
      </c>
      <c r="J173" s="254"/>
      <c r="K173" s="302"/>
    </row>
    <row r="174" s="1" customFormat="1" ht="15" customHeight="1">
      <c r="B174" s="279"/>
      <c r="C174" s="254" t="s">
        <v>529</v>
      </c>
      <c r="D174" s="254"/>
      <c r="E174" s="254"/>
      <c r="F174" s="277" t="s">
        <v>516</v>
      </c>
      <c r="G174" s="254"/>
      <c r="H174" s="254" t="s">
        <v>577</v>
      </c>
      <c r="I174" s="254" t="s">
        <v>512</v>
      </c>
      <c r="J174" s="254">
        <v>50</v>
      </c>
      <c r="K174" s="302"/>
    </row>
    <row r="175" s="1" customFormat="1" ht="15" customHeight="1">
      <c r="B175" s="279"/>
      <c r="C175" s="254" t="s">
        <v>537</v>
      </c>
      <c r="D175" s="254"/>
      <c r="E175" s="254"/>
      <c r="F175" s="277" t="s">
        <v>516</v>
      </c>
      <c r="G175" s="254"/>
      <c r="H175" s="254" t="s">
        <v>577</v>
      </c>
      <c r="I175" s="254" t="s">
        <v>512</v>
      </c>
      <c r="J175" s="254">
        <v>50</v>
      </c>
      <c r="K175" s="302"/>
    </row>
    <row r="176" s="1" customFormat="1" ht="15" customHeight="1">
      <c r="B176" s="279"/>
      <c r="C176" s="254" t="s">
        <v>535</v>
      </c>
      <c r="D176" s="254"/>
      <c r="E176" s="254"/>
      <c r="F176" s="277" t="s">
        <v>516</v>
      </c>
      <c r="G176" s="254"/>
      <c r="H176" s="254" t="s">
        <v>577</v>
      </c>
      <c r="I176" s="254" t="s">
        <v>512</v>
      </c>
      <c r="J176" s="254">
        <v>50</v>
      </c>
      <c r="K176" s="302"/>
    </row>
    <row r="177" s="1" customFormat="1" ht="15" customHeight="1">
      <c r="B177" s="279"/>
      <c r="C177" s="254" t="s">
        <v>91</v>
      </c>
      <c r="D177" s="254"/>
      <c r="E177" s="254"/>
      <c r="F177" s="277" t="s">
        <v>510</v>
      </c>
      <c r="G177" s="254"/>
      <c r="H177" s="254" t="s">
        <v>578</v>
      </c>
      <c r="I177" s="254" t="s">
        <v>579</v>
      </c>
      <c r="J177" s="254"/>
      <c r="K177" s="302"/>
    </row>
    <row r="178" s="1" customFormat="1" ht="15" customHeight="1">
      <c r="B178" s="279"/>
      <c r="C178" s="254" t="s">
        <v>53</v>
      </c>
      <c r="D178" s="254"/>
      <c r="E178" s="254"/>
      <c r="F178" s="277" t="s">
        <v>510</v>
      </c>
      <c r="G178" s="254"/>
      <c r="H178" s="254" t="s">
        <v>580</v>
      </c>
      <c r="I178" s="254" t="s">
        <v>581</v>
      </c>
      <c r="J178" s="254">
        <v>1</v>
      </c>
      <c r="K178" s="302"/>
    </row>
    <row r="179" s="1" customFormat="1" ht="15" customHeight="1">
      <c r="B179" s="279"/>
      <c r="C179" s="254" t="s">
        <v>49</v>
      </c>
      <c r="D179" s="254"/>
      <c r="E179" s="254"/>
      <c r="F179" s="277" t="s">
        <v>510</v>
      </c>
      <c r="G179" s="254"/>
      <c r="H179" s="254" t="s">
        <v>582</v>
      </c>
      <c r="I179" s="254" t="s">
        <v>512</v>
      </c>
      <c r="J179" s="254">
        <v>20</v>
      </c>
      <c r="K179" s="302"/>
    </row>
    <row r="180" s="1" customFormat="1" ht="15" customHeight="1">
      <c r="B180" s="279"/>
      <c r="C180" s="254" t="s">
        <v>50</v>
      </c>
      <c r="D180" s="254"/>
      <c r="E180" s="254"/>
      <c r="F180" s="277" t="s">
        <v>510</v>
      </c>
      <c r="G180" s="254"/>
      <c r="H180" s="254" t="s">
        <v>583</v>
      </c>
      <c r="I180" s="254" t="s">
        <v>512</v>
      </c>
      <c r="J180" s="254">
        <v>255</v>
      </c>
      <c r="K180" s="302"/>
    </row>
    <row r="181" s="1" customFormat="1" ht="15" customHeight="1">
      <c r="B181" s="279"/>
      <c r="C181" s="254" t="s">
        <v>92</v>
      </c>
      <c r="D181" s="254"/>
      <c r="E181" s="254"/>
      <c r="F181" s="277" t="s">
        <v>510</v>
      </c>
      <c r="G181" s="254"/>
      <c r="H181" s="254" t="s">
        <v>474</v>
      </c>
      <c r="I181" s="254" t="s">
        <v>512</v>
      </c>
      <c r="J181" s="254">
        <v>10</v>
      </c>
      <c r="K181" s="302"/>
    </row>
    <row r="182" s="1" customFormat="1" ht="15" customHeight="1">
      <c r="B182" s="279"/>
      <c r="C182" s="254" t="s">
        <v>93</v>
      </c>
      <c r="D182" s="254"/>
      <c r="E182" s="254"/>
      <c r="F182" s="277" t="s">
        <v>510</v>
      </c>
      <c r="G182" s="254"/>
      <c r="H182" s="254" t="s">
        <v>584</v>
      </c>
      <c r="I182" s="254" t="s">
        <v>545</v>
      </c>
      <c r="J182" s="254"/>
      <c r="K182" s="302"/>
    </row>
    <row r="183" s="1" customFormat="1" ht="15" customHeight="1">
      <c r="B183" s="279"/>
      <c r="C183" s="254" t="s">
        <v>585</v>
      </c>
      <c r="D183" s="254"/>
      <c r="E183" s="254"/>
      <c r="F183" s="277" t="s">
        <v>510</v>
      </c>
      <c r="G183" s="254"/>
      <c r="H183" s="254" t="s">
        <v>586</v>
      </c>
      <c r="I183" s="254" t="s">
        <v>545</v>
      </c>
      <c r="J183" s="254"/>
      <c r="K183" s="302"/>
    </row>
    <row r="184" s="1" customFormat="1" ht="15" customHeight="1">
      <c r="B184" s="279"/>
      <c r="C184" s="254" t="s">
        <v>574</v>
      </c>
      <c r="D184" s="254"/>
      <c r="E184" s="254"/>
      <c r="F184" s="277" t="s">
        <v>510</v>
      </c>
      <c r="G184" s="254"/>
      <c r="H184" s="254" t="s">
        <v>587</v>
      </c>
      <c r="I184" s="254" t="s">
        <v>545</v>
      </c>
      <c r="J184" s="254"/>
      <c r="K184" s="302"/>
    </row>
    <row r="185" s="1" customFormat="1" ht="15" customHeight="1">
      <c r="B185" s="279"/>
      <c r="C185" s="254" t="s">
        <v>95</v>
      </c>
      <c r="D185" s="254"/>
      <c r="E185" s="254"/>
      <c r="F185" s="277" t="s">
        <v>516</v>
      </c>
      <c r="G185" s="254"/>
      <c r="H185" s="254" t="s">
        <v>588</v>
      </c>
      <c r="I185" s="254" t="s">
        <v>512</v>
      </c>
      <c r="J185" s="254">
        <v>50</v>
      </c>
      <c r="K185" s="302"/>
    </row>
    <row r="186" s="1" customFormat="1" ht="15" customHeight="1">
      <c r="B186" s="279"/>
      <c r="C186" s="254" t="s">
        <v>589</v>
      </c>
      <c r="D186" s="254"/>
      <c r="E186" s="254"/>
      <c r="F186" s="277" t="s">
        <v>516</v>
      </c>
      <c r="G186" s="254"/>
      <c r="H186" s="254" t="s">
        <v>590</v>
      </c>
      <c r="I186" s="254" t="s">
        <v>591</v>
      </c>
      <c r="J186" s="254"/>
      <c r="K186" s="302"/>
    </row>
    <row r="187" s="1" customFormat="1" ht="15" customHeight="1">
      <c r="B187" s="279"/>
      <c r="C187" s="254" t="s">
        <v>592</v>
      </c>
      <c r="D187" s="254"/>
      <c r="E187" s="254"/>
      <c r="F187" s="277" t="s">
        <v>516</v>
      </c>
      <c r="G187" s="254"/>
      <c r="H187" s="254" t="s">
        <v>593</v>
      </c>
      <c r="I187" s="254" t="s">
        <v>591</v>
      </c>
      <c r="J187" s="254"/>
      <c r="K187" s="302"/>
    </row>
    <row r="188" s="1" customFormat="1" ht="15" customHeight="1">
      <c r="B188" s="279"/>
      <c r="C188" s="254" t="s">
        <v>594</v>
      </c>
      <c r="D188" s="254"/>
      <c r="E188" s="254"/>
      <c r="F188" s="277" t="s">
        <v>516</v>
      </c>
      <c r="G188" s="254"/>
      <c r="H188" s="254" t="s">
        <v>595</v>
      </c>
      <c r="I188" s="254" t="s">
        <v>591</v>
      </c>
      <c r="J188" s="254"/>
      <c r="K188" s="302"/>
    </row>
    <row r="189" s="1" customFormat="1" ht="15" customHeight="1">
      <c r="B189" s="279"/>
      <c r="C189" s="315" t="s">
        <v>596</v>
      </c>
      <c r="D189" s="254"/>
      <c r="E189" s="254"/>
      <c r="F189" s="277" t="s">
        <v>516</v>
      </c>
      <c r="G189" s="254"/>
      <c r="H189" s="254" t="s">
        <v>597</v>
      </c>
      <c r="I189" s="254" t="s">
        <v>598</v>
      </c>
      <c r="J189" s="316" t="s">
        <v>599</v>
      </c>
      <c r="K189" s="302"/>
    </row>
    <row r="190" s="1" customFormat="1" ht="15" customHeight="1">
      <c r="B190" s="279"/>
      <c r="C190" s="315" t="s">
        <v>38</v>
      </c>
      <c r="D190" s="254"/>
      <c r="E190" s="254"/>
      <c r="F190" s="277" t="s">
        <v>510</v>
      </c>
      <c r="G190" s="254"/>
      <c r="H190" s="251" t="s">
        <v>600</v>
      </c>
      <c r="I190" s="254" t="s">
        <v>601</v>
      </c>
      <c r="J190" s="254"/>
      <c r="K190" s="302"/>
    </row>
    <row r="191" s="1" customFormat="1" ht="15" customHeight="1">
      <c r="B191" s="279"/>
      <c r="C191" s="315" t="s">
        <v>602</v>
      </c>
      <c r="D191" s="254"/>
      <c r="E191" s="254"/>
      <c r="F191" s="277" t="s">
        <v>510</v>
      </c>
      <c r="G191" s="254"/>
      <c r="H191" s="254" t="s">
        <v>603</v>
      </c>
      <c r="I191" s="254" t="s">
        <v>545</v>
      </c>
      <c r="J191" s="254"/>
      <c r="K191" s="302"/>
    </row>
    <row r="192" s="1" customFormat="1" ht="15" customHeight="1">
      <c r="B192" s="279"/>
      <c r="C192" s="315" t="s">
        <v>604</v>
      </c>
      <c r="D192" s="254"/>
      <c r="E192" s="254"/>
      <c r="F192" s="277" t="s">
        <v>510</v>
      </c>
      <c r="G192" s="254"/>
      <c r="H192" s="254" t="s">
        <v>605</v>
      </c>
      <c r="I192" s="254" t="s">
        <v>545</v>
      </c>
      <c r="J192" s="254"/>
      <c r="K192" s="302"/>
    </row>
    <row r="193" s="1" customFormat="1" ht="15" customHeight="1">
      <c r="B193" s="279"/>
      <c r="C193" s="315" t="s">
        <v>606</v>
      </c>
      <c r="D193" s="254"/>
      <c r="E193" s="254"/>
      <c r="F193" s="277" t="s">
        <v>516</v>
      </c>
      <c r="G193" s="254"/>
      <c r="H193" s="254" t="s">
        <v>607</v>
      </c>
      <c r="I193" s="254" t="s">
        <v>545</v>
      </c>
      <c r="J193" s="254"/>
      <c r="K193" s="302"/>
    </row>
    <row r="194" s="1" customFormat="1" ht="15" customHeight="1">
      <c r="B194" s="308"/>
      <c r="C194" s="317"/>
      <c r="D194" s="288"/>
      <c r="E194" s="288"/>
      <c r="F194" s="288"/>
      <c r="G194" s="288"/>
      <c r="H194" s="288"/>
      <c r="I194" s="288"/>
      <c r="J194" s="288"/>
      <c r="K194" s="309"/>
    </row>
    <row r="195" s="1" customFormat="1" ht="18.75" customHeight="1">
      <c r="B195" s="290"/>
      <c r="C195" s="300"/>
      <c r="D195" s="300"/>
      <c r="E195" s="300"/>
      <c r="F195" s="310"/>
      <c r="G195" s="300"/>
      <c r="H195" s="300"/>
      <c r="I195" s="300"/>
      <c r="J195" s="300"/>
      <c r="K195" s="290"/>
    </row>
    <row r="196" s="1" customFormat="1" ht="18.75" customHeight="1">
      <c r="B196" s="290"/>
      <c r="C196" s="300"/>
      <c r="D196" s="300"/>
      <c r="E196" s="300"/>
      <c r="F196" s="310"/>
      <c r="G196" s="300"/>
      <c r="H196" s="300"/>
      <c r="I196" s="300"/>
      <c r="J196" s="300"/>
      <c r="K196" s="290"/>
    </row>
    <row r="197" s="1" customFormat="1" ht="18.75" customHeight="1">
      <c r="B197" s="262"/>
      <c r="C197" s="262"/>
      <c r="D197" s="262"/>
      <c r="E197" s="262"/>
      <c r="F197" s="262"/>
      <c r="G197" s="262"/>
      <c r="H197" s="262"/>
      <c r="I197" s="262"/>
      <c r="J197" s="262"/>
      <c r="K197" s="262"/>
    </row>
    <row r="198" s="1" customFormat="1" ht="13.5">
      <c r="B198" s="241"/>
      <c r="C198" s="242"/>
      <c r="D198" s="242"/>
      <c r="E198" s="242"/>
      <c r="F198" s="242"/>
      <c r="G198" s="242"/>
      <c r="H198" s="242"/>
      <c r="I198" s="242"/>
      <c r="J198" s="242"/>
      <c r="K198" s="243"/>
    </row>
    <row r="199" s="1" customFormat="1" ht="21">
      <c r="B199" s="244"/>
      <c r="C199" s="245" t="s">
        <v>608</v>
      </c>
      <c r="D199" s="245"/>
      <c r="E199" s="245"/>
      <c r="F199" s="245"/>
      <c r="G199" s="245"/>
      <c r="H199" s="245"/>
      <c r="I199" s="245"/>
      <c r="J199" s="245"/>
      <c r="K199" s="246"/>
    </row>
    <row r="200" s="1" customFormat="1" ht="25.5" customHeight="1">
      <c r="B200" s="244"/>
      <c r="C200" s="318" t="s">
        <v>609</v>
      </c>
      <c r="D200" s="318"/>
      <c r="E200" s="318"/>
      <c r="F200" s="318" t="s">
        <v>610</v>
      </c>
      <c r="G200" s="319"/>
      <c r="H200" s="318" t="s">
        <v>611</v>
      </c>
      <c r="I200" s="318"/>
      <c r="J200" s="318"/>
      <c r="K200" s="246"/>
    </row>
    <row r="201" s="1" customFormat="1" ht="5.25" customHeight="1">
      <c r="B201" s="279"/>
      <c r="C201" s="274"/>
      <c r="D201" s="274"/>
      <c r="E201" s="274"/>
      <c r="F201" s="274"/>
      <c r="G201" s="300"/>
      <c r="H201" s="274"/>
      <c r="I201" s="274"/>
      <c r="J201" s="274"/>
      <c r="K201" s="302"/>
    </row>
    <row r="202" s="1" customFormat="1" ht="15" customHeight="1">
      <c r="B202" s="279"/>
      <c r="C202" s="254" t="s">
        <v>601</v>
      </c>
      <c r="D202" s="254"/>
      <c r="E202" s="254"/>
      <c r="F202" s="277" t="s">
        <v>39</v>
      </c>
      <c r="G202" s="254"/>
      <c r="H202" s="254" t="s">
        <v>612</v>
      </c>
      <c r="I202" s="254"/>
      <c r="J202" s="254"/>
      <c r="K202" s="302"/>
    </row>
    <row r="203" s="1" customFormat="1" ht="15" customHeight="1">
      <c r="B203" s="279"/>
      <c r="C203" s="254"/>
      <c r="D203" s="254"/>
      <c r="E203" s="254"/>
      <c r="F203" s="277" t="s">
        <v>40</v>
      </c>
      <c r="G203" s="254"/>
      <c r="H203" s="254" t="s">
        <v>613</v>
      </c>
      <c r="I203" s="254"/>
      <c r="J203" s="254"/>
      <c r="K203" s="302"/>
    </row>
    <row r="204" s="1" customFormat="1" ht="15" customHeight="1">
      <c r="B204" s="279"/>
      <c r="C204" s="254"/>
      <c r="D204" s="254"/>
      <c r="E204" s="254"/>
      <c r="F204" s="277" t="s">
        <v>43</v>
      </c>
      <c r="G204" s="254"/>
      <c r="H204" s="254" t="s">
        <v>614</v>
      </c>
      <c r="I204" s="254"/>
      <c r="J204" s="254"/>
      <c r="K204" s="302"/>
    </row>
    <row r="205" s="1" customFormat="1" ht="15" customHeight="1">
      <c r="B205" s="279"/>
      <c r="C205" s="254"/>
      <c r="D205" s="254"/>
      <c r="E205" s="254"/>
      <c r="F205" s="277" t="s">
        <v>41</v>
      </c>
      <c r="G205" s="254"/>
      <c r="H205" s="254" t="s">
        <v>615</v>
      </c>
      <c r="I205" s="254"/>
      <c r="J205" s="254"/>
      <c r="K205" s="302"/>
    </row>
    <row r="206" s="1" customFormat="1" ht="15" customHeight="1">
      <c r="B206" s="279"/>
      <c r="C206" s="254"/>
      <c r="D206" s="254"/>
      <c r="E206" s="254"/>
      <c r="F206" s="277" t="s">
        <v>42</v>
      </c>
      <c r="G206" s="254"/>
      <c r="H206" s="254" t="s">
        <v>616</v>
      </c>
      <c r="I206" s="254"/>
      <c r="J206" s="254"/>
      <c r="K206" s="302"/>
    </row>
    <row r="207" s="1" customFormat="1" ht="15" customHeight="1">
      <c r="B207" s="279"/>
      <c r="C207" s="254"/>
      <c r="D207" s="254"/>
      <c r="E207" s="254"/>
      <c r="F207" s="277"/>
      <c r="G207" s="254"/>
      <c r="H207" s="254"/>
      <c r="I207" s="254"/>
      <c r="J207" s="254"/>
      <c r="K207" s="302"/>
    </row>
    <row r="208" s="1" customFormat="1" ht="15" customHeight="1">
      <c r="B208" s="279"/>
      <c r="C208" s="254" t="s">
        <v>557</v>
      </c>
      <c r="D208" s="254"/>
      <c r="E208" s="254"/>
      <c r="F208" s="277" t="s">
        <v>72</v>
      </c>
      <c r="G208" s="254"/>
      <c r="H208" s="254" t="s">
        <v>617</v>
      </c>
      <c r="I208" s="254"/>
      <c r="J208" s="254"/>
      <c r="K208" s="302"/>
    </row>
    <row r="209" s="1" customFormat="1" ht="15" customHeight="1">
      <c r="B209" s="279"/>
      <c r="C209" s="254"/>
      <c r="D209" s="254"/>
      <c r="E209" s="254"/>
      <c r="F209" s="277" t="s">
        <v>452</v>
      </c>
      <c r="G209" s="254"/>
      <c r="H209" s="254" t="s">
        <v>453</v>
      </c>
      <c r="I209" s="254"/>
      <c r="J209" s="254"/>
      <c r="K209" s="302"/>
    </row>
    <row r="210" s="1" customFormat="1" ht="15" customHeight="1">
      <c r="B210" s="279"/>
      <c r="C210" s="254"/>
      <c r="D210" s="254"/>
      <c r="E210" s="254"/>
      <c r="F210" s="277" t="s">
        <v>450</v>
      </c>
      <c r="G210" s="254"/>
      <c r="H210" s="254" t="s">
        <v>618</v>
      </c>
      <c r="I210" s="254"/>
      <c r="J210" s="254"/>
      <c r="K210" s="302"/>
    </row>
    <row r="211" s="1" customFormat="1" ht="15" customHeight="1">
      <c r="B211" s="320"/>
      <c r="C211" s="254"/>
      <c r="D211" s="254"/>
      <c r="E211" s="254"/>
      <c r="F211" s="277" t="s">
        <v>454</v>
      </c>
      <c r="G211" s="315"/>
      <c r="H211" s="306" t="s">
        <v>455</v>
      </c>
      <c r="I211" s="306"/>
      <c r="J211" s="306"/>
      <c r="K211" s="321"/>
    </row>
    <row r="212" s="1" customFormat="1" ht="15" customHeight="1">
      <c r="B212" s="320"/>
      <c r="C212" s="254"/>
      <c r="D212" s="254"/>
      <c r="E212" s="254"/>
      <c r="F212" s="277" t="s">
        <v>456</v>
      </c>
      <c r="G212" s="315"/>
      <c r="H212" s="306" t="s">
        <v>619</v>
      </c>
      <c r="I212" s="306"/>
      <c r="J212" s="306"/>
      <c r="K212" s="321"/>
    </row>
    <row r="213" s="1" customFormat="1" ht="15" customHeight="1">
      <c r="B213" s="320"/>
      <c r="C213" s="254"/>
      <c r="D213" s="254"/>
      <c r="E213" s="254"/>
      <c r="F213" s="277"/>
      <c r="G213" s="315"/>
      <c r="H213" s="306"/>
      <c r="I213" s="306"/>
      <c r="J213" s="306"/>
      <c r="K213" s="321"/>
    </row>
    <row r="214" s="1" customFormat="1" ht="15" customHeight="1">
      <c r="B214" s="320"/>
      <c r="C214" s="254" t="s">
        <v>581</v>
      </c>
      <c r="D214" s="254"/>
      <c r="E214" s="254"/>
      <c r="F214" s="277">
        <v>1</v>
      </c>
      <c r="G214" s="315"/>
      <c r="H214" s="306" t="s">
        <v>620</v>
      </c>
      <c r="I214" s="306"/>
      <c r="J214" s="306"/>
      <c r="K214" s="321"/>
    </row>
    <row r="215" s="1" customFormat="1" ht="15" customHeight="1">
      <c r="B215" s="320"/>
      <c r="C215" s="254"/>
      <c r="D215" s="254"/>
      <c r="E215" s="254"/>
      <c r="F215" s="277">
        <v>2</v>
      </c>
      <c r="G215" s="315"/>
      <c r="H215" s="306" t="s">
        <v>621</v>
      </c>
      <c r="I215" s="306"/>
      <c r="J215" s="306"/>
      <c r="K215" s="321"/>
    </row>
    <row r="216" s="1" customFormat="1" ht="15" customHeight="1">
      <c r="B216" s="320"/>
      <c r="C216" s="254"/>
      <c r="D216" s="254"/>
      <c r="E216" s="254"/>
      <c r="F216" s="277">
        <v>3</v>
      </c>
      <c r="G216" s="315"/>
      <c r="H216" s="306" t="s">
        <v>622</v>
      </c>
      <c r="I216" s="306"/>
      <c r="J216" s="306"/>
      <c r="K216" s="321"/>
    </row>
    <row r="217" s="1" customFormat="1" ht="15" customHeight="1">
      <c r="B217" s="320"/>
      <c r="C217" s="254"/>
      <c r="D217" s="254"/>
      <c r="E217" s="254"/>
      <c r="F217" s="277">
        <v>4</v>
      </c>
      <c r="G217" s="315"/>
      <c r="H217" s="306" t="s">
        <v>623</v>
      </c>
      <c r="I217" s="306"/>
      <c r="J217" s="306"/>
      <c r="K217" s="321"/>
    </row>
    <row r="218" s="1" customFormat="1" ht="12.75" customHeight="1">
      <c r="B218" s="322"/>
      <c r="C218" s="323"/>
      <c r="D218" s="323"/>
      <c r="E218" s="323"/>
      <c r="F218" s="323"/>
      <c r="G218" s="323"/>
      <c r="H218" s="323"/>
      <c r="I218" s="323"/>
      <c r="J218" s="323"/>
      <c r="K218" s="324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DESKTOP-2BMOEGR\JINDRICH</dc:creator>
  <cp:lastModifiedBy>DESKTOP-2BMOEGR\JINDRICH</cp:lastModifiedBy>
  <dcterms:created xsi:type="dcterms:W3CDTF">2023-09-12T19:36:42Z</dcterms:created>
  <dcterms:modified xsi:type="dcterms:W3CDTF">2023-09-12T19:36:45Z</dcterms:modified>
</cp:coreProperties>
</file>